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ew folder\Work life\Estimation Outsource\New folder\Canadian\Project 03\"/>
    </mc:Choice>
  </mc:AlternateContent>
  <xr:revisionPtr revIDLastSave="0" documentId="13_ncr:1_{D5F01BA6-51E7-4A6A-8953-06772926822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ITEWORK" sheetId="1" r:id="rId1"/>
  </sheets>
  <definedNames>
    <definedName name="_xlnm.Print_Area" localSheetId="0">SITEWORK!$A$2:$K$185</definedName>
    <definedName name="_xlnm.Print_Titles" localSheetId="0">SITEWORK!$1:$6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8" i="1" l="1"/>
  <c r="A169" i="1"/>
  <c r="A166" i="1"/>
  <c r="A164" i="1"/>
  <c r="A162" i="1"/>
  <c r="A144" i="1"/>
  <c r="A142" i="1"/>
  <c r="A139" i="1"/>
  <c r="A137" i="1"/>
  <c r="A134" i="1"/>
  <c r="A128" i="1"/>
  <c r="A126" i="1"/>
  <c r="A123" i="1"/>
  <c r="A120" i="1"/>
  <c r="A107" i="1"/>
  <c r="A106" i="1"/>
  <c r="A100" i="1"/>
  <c r="A101" i="1" s="1"/>
  <c r="A95" i="1"/>
  <c r="A80" i="1"/>
  <c r="A70" i="1"/>
  <c r="A60" i="1"/>
  <c r="A55" i="1"/>
  <c r="A56" i="1" s="1"/>
  <c r="A54" i="1"/>
  <c r="A26" i="1"/>
  <c r="A21" i="1"/>
  <c r="A20" i="1"/>
  <c r="D42" i="1"/>
  <c r="G42" i="1" s="1"/>
  <c r="J42" i="1" s="1"/>
  <c r="G41" i="1"/>
  <c r="J41" i="1" s="1"/>
  <c r="G40" i="1"/>
  <c r="J40" i="1" s="1"/>
  <c r="D40" i="1"/>
  <c r="D39" i="1"/>
  <c r="G39" i="1" s="1"/>
  <c r="J39" i="1" s="1"/>
  <c r="G38" i="1"/>
  <c r="J38" i="1" s="1"/>
  <c r="D38" i="1"/>
  <c r="G45" i="1"/>
  <c r="J45" i="1" s="1"/>
  <c r="D44" i="1"/>
  <c r="G44" i="1" s="1"/>
  <c r="J44" i="1" s="1"/>
  <c r="D75" i="1"/>
  <c r="G75" i="1" s="1"/>
  <c r="J75" i="1" s="1"/>
  <c r="D29" i="1"/>
  <c r="G29" i="1" s="1"/>
  <c r="J29" i="1" s="1"/>
  <c r="D28" i="1"/>
  <c r="G28" i="1" s="1"/>
  <c r="J28" i="1" s="1"/>
  <c r="G122" i="1"/>
  <c r="J122" i="1" s="1"/>
  <c r="G121" i="1"/>
  <c r="J121" i="1" s="1"/>
  <c r="G65" i="1"/>
  <c r="J65" i="1" s="1"/>
  <c r="G64" i="1"/>
  <c r="J64" i="1" s="1"/>
  <c r="G63" i="1"/>
  <c r="J63" i="1" s="1"/>
  <c r="G62" i="1"/>
  <c r="J62" i="1" s="1"/>
  <c r="G61" i="1"/>
  <c r="J61" i="1" s="1"/>
  <c r="G60" i="1"/>
  <c r="J60" i="1" s="1"/>
  <c r="G58" i="1"/>
  <c r="J58" i="1" s="1"/>
  <c r="G57" i="1"/>
  <c r="J57" i="1" s="1"/>
  <c r="G56" i="1"/>
  <c r="J56" i="1" s="1"/>
  <c r="G52" i="1"/>
  <c r="J52" i="1" s="1"/>
  <c r="G51" i="1"/>
  <c r="J51" i="1" s="1"/>
  <c r="G50" i="1"/>
  <c r="J50" i="1" s="1"/>
  <c r="G49" i="1"/>
  <c r="J49" i="1" s="1"/>
  <c r="G47" i="1"/>
  <c r="J47" i="1" s="1"/>
  <c r="G46" i="1"/>
  <c r="J46" i="1" s="1"/>
  <c r="G43" i="1"/>
  <c r="J43" i="1" s="1"/>
  <c r="G37" i="1"/>
  <c r="J37" i="1" s="1"/>
  <c r="G36" i="1"/>
  <c r="J36" i="1" s="1"/>
  <c r="G35" i="1"/>
  <c r="J35" i="1" s="1"/>
  <c r="G34" i="1"/>
  <c r="J34" i="1" s="1"/>
  <c r="G32" i="1"/>
  <c r="J32" i="1" s="1"/>
  <c r="G30" i="1"/>
  <c r="J30" i="1" s="1"/>
  <c r="D83" i="1"/>
  <c r="D86" i="1"/>
  <c r="D74" i="1"/>
  <c r="D73" i="1"/>
  <c r="D48" i="1"/>
  <c r="G48" i="1" s="1"/>
  <c r="J48" i="1" s="1"/>
  <c r="A53" i="1"/>
  <c r="A102" i="1"/>
  <c r="D33" i="1"/>
  <c r="G33" i="1" s="1"/>
  <c r="J33" i="1" s="1"/>
  <c r="D31" i="1"/>
  <c r="G31" i="1" s="1"/>
  <c r="J31" i="1" s="1"/>
  <c r="A19" i="1"/>
  <c r="A121" i="1" l="1"/>
  <c r="A108" i="1"/>
  <c r="A96" i="1"/>
  <c r="A98" i="1" s="1"/>
  <c r="A97" i="1"/>
  <c r="A81" i="1"/>
  <c r="A71" i="1"/>
  <c r="A61" i="1"/>
  <c r="A62" i="1" s="1"/>
  <c r="A57" i="1"/>
  <c r="A58" i="1" s="1"/>
  <c r="A22" i="1"/>
  <c r="A23" i="1"/>
  <c r="A24" i="1"/>
  <c r="D70" i="1"/>
  <c r="A122" i="1" l="1"/>
  <c r="A124" i="1"/>
  <c r="A125" i="1"/>
  <c r="A109" i="1"/>
  <c r="A110" i="1" s="1"/>
  <c r="A82" i="1"/>
  <c r="A72" i="1"/>
  <c r="A73" i="1" s="1"/>
  <c r="A63" i="1"/>
  <c r="A64" i="1" s="1"/>
  <c r="A65" i="1" s="1"/>
  <c r="A25" i="1"/>
  <c r="G86" i="1"/>
  <c r="J86" i="1" s="1"/>
  <c r="D85" i="1"/>
  <c r="G85" i="1" s="1"/>
  <c r="J85" i="1" s="1"/>
  <c r="D82" i="1"/>
  <c r="D81" i="1"/>
  <c r="G104" i="1"/>
  <c r="J104" i="1" s="1"/>
  <c r="G165" i="1"/>
  <c r="J165" i="1" s="1"/>
  <c r="G101" i="1"/>
  <c r="J101" i="1" s="1"/>
  <c r="G98" i="1"/>
  <c r="J98" i="1" s="1"/>
  <c r="G151" i="1"/>
  <c r="J151" i="1" s="1"/>
  <c r="G168" i="1"/>
  <c r="J168" i="1" s="1"/>
  <c r="G118" i="1"/>
  <c r="J118" i="1" s="1"/>
  <c r="G117" i="1"/>
  <c r="J117" i="1" s="1"/>
  <c r="G116" i="1"/>
  <c r="J116" i="1" s="1"/>
  <c r="G115" i="1"/>
  <c r="J115" i="1" s="1"/>
  <c r="G114" i="1"/>
  <c r="J114" i="1" s="1"/>
  <c r="G113" i="1"/>
  <c r="J113" i="1" s="1"/>
  <c r="G112" i="1"/>
  <c r="J112" i="1" s="1"/>
  <c r="G111" i="1"/>
  <c r="J111" i="1" s="1"/>
  <c r="G110" i="1"/>
  <c r="J110" i="1" s="1"/>
  <c r="G109" i="1"/>
  <c r="J109" i="1" s="1"/>
  <c r="G108" i="1"/>
  <c r="J108" i="1" s="1"/>
  <c r="G107" i="1"/>
  <c r="J107" i="1" s="1"/>
  <c r="G106" i="1"/>
  <c r="J106" i="1" s="1"/>
  <c r="A105" i="1"/>
  <c r="A99" i="1"/>
  <c r="A127" i="1" l="1"/>
  <c r="A129" i="1" s="1"/>
  <c r="A111" i="1"/>
  <c r="A112" i="1" s="1"/>
  <c r="A83" i="1"/>
  <c r="A74" i="1"/>
  <c r="A75" i="1"/>
  <c r="A27" i="1"/>
  <c r="G24" i="1"/>
  <c r="J24" i="1" s="1"/>
  <c r="A130" i="1" l="1"/>
  <c r="A113" i="1"/>
  <c r="A84" i="1"/>
  <c r="A85" i="1"/>
  <c r="A86" i="1" s="1"/>
  <c r="A28" i="1"/>
  <c r="G140" i="1"/>
  <c r="J140" i="1" s="1"/>
  <c r="G127" i="1"/>
  <c r="J127" i="1" s="1"/>
  <c r="G125" i="1"/>
  <c r="J125" i="1" s="1"/>
  <c r="G167" i="1"/>
  <c r="J167" i="1" s="1"/>
  <c r="A131" i="1" l="1"/>
  <c r="A114" i="1"/>
  <c r="A115" i="1"/>
  <c r="A116" i="1" s="1"/>
  <c r="A29" i="1"/>
  <c r="D132" i="1"/>
  <c r="G136" i="1"/>
  <c r="J136" i="1" s="1"/>
  <c r="G135" i="1"/>
  <c r="J135" i="1" s="1"/>
  <c r="G133" i="1"/>
  <c r="J133" i="1" s="1"/>
  <c r="G132" i="1"/>
  <c r="J132" i="1" s="1"/>
  <c r="G131" i="1"/>
  <c r="J131" i="1" s="1"/>
  <c r="G141" i="1"/>
  <c r="J141" i="1" s="1"/>
  <c r="G138" i="1"/>
  <c r="J138" i="1" s="1"/>
  <c r="G143" i="1"/>
  <c r="J143" i="1" s="1"/>
  <c r="D23" i="1"/>
  <c r="A119" i="1"/>
  <c r="G161" i="1"/>
  <c r="J161" i="1" s="1"/>
  <c r="G160" i="1"/>
  <c r="J160" i="1" s="1"/>
  <c r="G159" i="1"/>
  <c r="J159" i="1" s="1"/>
  <c r="G149" i="1"/>
  <c r="J149" i="1" s="1"/>
  <c r="G152" i="1"/>
  <c r="J152" i="1" s="1"/>
  <c r="G150" i="1"/>
  <c r="J150" i="1" s="1"/>
  <c r="G158" i="1"/>
  <c r="J158" i="1" s="1"/>
  <c r="G157" i="1"/>
  <c r="J157" i="1" s="1"/>
  <c r="G163" i="1"/>
  <c r="J163" i="1" s="1"/>
  <c r="G174" i="1"/>
  <c r="J174" i="1" s="1"/>
  <c r="G173" i="1"/>
  <c r="J173" i="1" s="1"/>
  <c r="G172" i="1"/>
  <c r="J172" i="1" s="1"/>
  <c r="G170" i="1"/>
  <c r="J170" i="1" s="1"/>
  <c r="G156" i="1"/>
  <c r="J156" i="1" s="1"/>
  <c r="G155" i="1"/>
  <c r="J155" i="1" s="1"/>
  <c r="G154" i="1"/>
  <c r="J154" i="1" s="1"/>
  <c r="G100" i="1"/>
  <c r="J100" i="1" s="1"/>
  <c r="G97" i="1"/>
  <c r="J97" i="1" s="1"/>
  <c r="A132" i="1" l="1"/>
  <c r="A117" i="1"/>
  <c r="A118" i="1" s="1"/>
  <c r="A30" i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G82" i="1"/>
  <c r="J82" i="1" s="1"/>
  <c r="G81" i="1"/>
  <c r="J81" i="1" s="1"/>
  <c r="G83" i="1"/>
  <c r="J83" i="1" s="1"/>
  <c r="G71" i="1"/>
  <c r="J71" i="1" s="1"/>
  <c r="G21" i="1"/>
  <c r="J21" i="1" s="1"/>
  <c r="G96" i="1"/>
  <c r="J96" i="1" s="1"/>
  <c r="A87" i="1"/>
  <c r="A79" i="1"/>
  <c r="I76" i="1"/>
  <c r="J76" i="1" s="1"/>
  <c r="A69" i="1"/>
  <c r="I66" i="1"/>
  <c r="J66" i="1" s="1"/>
  <c r="G72" i="1"/>
  <c r="J72" i="1" s="1"/>
  <c r="G70" i="1"/>
  <c r="J70" i="1" s="1"/>
  <c r="G55" i="1"/>
  <c r="J55" i="1" s="1"/>
  <c r="G54" i="1"/>
  <c r="J54" i="1" s="1"/>
  <c r="G25" i="1"/>
  <c r="J25" i="1" s="1"/>
  <c r="G171" i="1"/>
  <c r="J171" i="1" s="1"/>
  <c r="G124" i="1"/>
  <c r="J124" i="1" s="1"/>
  <c r="G130" i="1"/>
  <c r="J130" i="1" s="1"/>
  <c r="G129" i="1"/>
  <c r="J129" i="1" s="1"/>
  <c r="G120" i="1"/>
  <c r="J120" i="1" s="1"/>
  <c r="G153" i="1"/>
  <c r="J153" i="1" s="1"/>
  <c r="G148" i="1"/>
  <c r="J148" i="1" s="1"/>
  <c r="G147" i="1"/>
  <c r="J147" i="1" s="1"/>
  <c r="G146" i="1"/>
  <c r="J146" i="1" s="1"/>
  <c r="G145" i="1"/>
  <c r="J145" i="1" s="1"/>
  <c r="G103" i="1"/>
  <c r="J103" i="1" s="1"/>
  <c r="G23" i="1"/>
  <c r="J23" i="1" s="1"/>
  <c r="G89" i="1"/>
  <c r="J89" i="1" s="1"/>
  <c r="G14" i="1"/>
  <c r="J14" i="1" s="1"/>
  <c r="A133" i="1" l="1"/>
  <c r="G22" i="1"/>
  <c r="J22" i="1" s="1"/>
  <c r="G74" i="1"/>
  <c r="J74" i="1" s="1"/>
  <c r="G73" i="1"/>
  <c r="J73" i="1" s="1"/>
  <c r="G88" i="1"/>
  <c r="J88" i="1" s="1"/>
  <c r="G20" i="1"/>
  <c r="J20" i="1" s="1"/>
  <c r="A18" i="1"/>
  <c r="I175" i="1"/>
  <c r="J175" i="1" s="1"/>
  <c r="A93" i="1"/>
  <c r="I90" i="1"/>
  <c r="J90" i="1" s="1"/>
  <c r="A135" i="1" l="1"/>
  <c r="A136" i="1" s="1"/>
  <c r="A138" i="1"/>
  <c r="A140" i="1" s="1"/>
  <c r="A141" i="1" s="1"/>
  <c r="A143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3" i="1" s="1"/>
  <c r="A165" i="1" s="1"/>
  <c r="A167" i="1" s="1"/>
  <c r="A168" i="1" s="1"/>
  <c r="A170" i="1" s="1"/>
  <c r="A171" i="1" s="1"/>
  <c r="A172" i="1" s="1"/>
  <c r="A173" i="1" s="1"/>
  <c r="A174" i="1" s="1"/>
  <c r="K76" i="1"/>
  <c r="K90" i="1"/>
  <c r="K66" i="1"/>
  <c r="K175" i="1"/>
  <c r="G9" i="1" l="1"/>
  <c r="J9" i="1" s="1"/>
  <c r="G10" i="1"/>
  <c r="J10" i="1" s="1"/>
  <c r="G11" i="1"/>
  <c r="J11" i="1" s="1"/>
  <c r="G12" i="1"/>
  <c r="J12" i="1" s="1"/>
  <c r="G13" i="1"/>
  <c r="J13" i="1" s="1"/>
  <c r="G8" i="1"/>
  <c r="J8" i="1" s="1"/>
  <c r="K15" i="1" l="1"/>
  <c r="K177" i="1" l="1"/>
  <c r="A9" i="1" l="1"/>
  <c r="A10" i="1" l="1"/>
  <c r="A11" i="1" l="1"/>
  <c r="A15" i="1"/>
  <c r="A12" i="1" l="1"/>
  <c r="A13" i="1" l="1"/>
  <c r="A14" i="1" l="1"/>
  <c r="K181" i="1"/>
  <c r="K179" i="1" l="1"/>
  <c r="K180" i="1"/>
  <c r="K182" i="1" l="1"/>
  <c r="A94" i="1" l="1"/>
  <c r="A88" i="1" l="1"/>
  <c r="A89" i="1" l="1"/>
  <c r="A103" i="1" l="1"/>
  <c r="A104" i="1" l="1"/>
</calcChain>
</file>

<file path=xl/sharedStrings.xml><?xml version="1.0" encoding="utf-8"?>
<sst xmlns="http://schemas.openxmlformats.org/spreadsheetml/2006/main" count="407" uniqueCount="195">
  <si>
    <t>ITEM #</t>
  </si>
  <si>
    <t>DWG. #</t>
  </si>
  <si>
    <t>DESCRIPTION</t>
  </si>
  <si>
    <t>QUANTITY</t>
  </si>
  <si>
    <t>UNIT</t>
  </si>
  <si>
    <t>GENERAL REQUIREMENTS</t>
  </si>
  <si>
    <t>INSURANCE</t>
  </si>
  <si>
    <t>TOTAL BASE BID</t>
  </si>
  <si>
    <t>CONTINGENCY</t>
  </si>
  <si>
    <t>Permits</t>
  </si>
  <si>
    <t>LS</t>
  </si>
  <si>
    <t>Note:</t>
  </si>
  <si>
    <t>TRADE  COST</t>
  </si>
  <si>
    <t>Subtotal (General Requirements)</t>
  </si>
  <si>
    <t>SUBTOTAL</t>
  </si>
  <si>
    <t>Subtotal (Concrete)</t>
  </si>
  <si>
    <t>SCOPE:</t>
  </si>
  <si>
    <t>PROJECT ID:</t>
  </si>
  <si>
    <t>WSTG</t>
  </si>
  <si>
    <t>OVERHEAD/PROFIT</t>
  </si>
  <si>
    <t>Mobile Scaffolding/ Lift</t>
  </si>
  <si>
    <t>Division 31 - EARTHWORK</t>
  </si>
  <si>
    <t>Subtotal (Earthwork)</t>
  </si>
  <si>
    <t>Division 32 - EXTERIOR IMPROVEMENTS</t>
  </si>
  <si>
    <t>Subtotal (Exterior Improvements)</t>
  </si>
  <si>
    <t>Division 33 - UTILITIES</t>
  </si>
  <si>
    <t>Subtotal (Utilities)</t>
  </si>
  <si>
    <t>ADDRESS</t>
  </si>
  <si>
    <t xml:space="preserve">Supervision </t>
  </si>
  <si>
    <t xml:space="preserve">Final Clean-up </t>
  </si>
  <si>
    <t>Mobilization Costs</t>
  </si>
  <si>
    <t>Bonds</t>
  </si>
  <si>
    <t xml:space="preserve">Temporary Control &amp; Facilities </t>
  </si>
  <si>
    <t>Date:</t>
  </si>
  <si>
    <t>EA</t>
  </si>
  <si>
    <t>EARTHWORK</t>
  </si>
  <si>
    <t>LANDSCAPING</t>
  </si>
  <si>
    <t>DRAINAGE STRUCTURES</t>
  </si>
  <si>
    <t>QUANTITY W/ WASTAGE</t>
  </si>
  <si>
    <t>UNIT COST
(Material)</t>
  </si>
  <si>
    <t>UNIT COST
(Labor)</t>
  </si>
  <si>
    <t>TOTAL COST
(Labor + Material)</t>
  </si>
  <si>
    <t>Concrete, Parking &amp; Landscape</t>
  </si>
  <si>
    <t>PVC STORM PIPING</t>
  </si>
  <si>
    <t>PVC WM PIPING</t>
  </si>
  <si>
    <t>PVC SANITARY PIPING</t>
  </si>
  <si>
    <t>Sales Tax</t>
  </si>
  <si>
    <t>DIVISION 03 - CONCRETE</t>
  </si>
  <si>
    <t>CAST - IN - PLACE</t>
  </si>
  <si>
    <t>ASPHALT DRIVEWAY</t>
  </si>
  <si>
    <t>ORIFICE TUBE</t>
  </si>
  <si>
    <t>FIRE HYDRANTS</t>
  </si>
  <si>
    <t>WATER METER CHAMBER</t>
  </si>
  <si>
    <t xml:space="preserve">CHECK VALVE CHAMBER </t>
  </si>
  <si>
    <t>AL-MAHDI MOSQUE</t>
  </si>
  <si>
    <t>3270 MARKHAM ROAD, ONTARIO, CANADA.</t>
  </si>
  <si>
    <t>SS1</t>
  </si>
  <si>
    <t>SM</t>
  </si>
  <si>
    <t>2.1m wide heavy duty sidewalk.</t>
  </si>
  <si>
    <t>Driveway.</t>
  </si>
  <si>
    <t>1.8m wide sidewalk.</t>
  </si>
  <si>
    <t>M</t>
  </si>
  <si>
    <t>Landscape.</t>
  </si>
  <si>
    <t>Sod.</t>
  </si>
  <si>
    <t>Heavy duty pavement.</t>
  </si>
  <si>
    <t>FRENCH DRAIN</t>
  </si>
  <si>
    <t>100mm Dia French drain.</t>
  </si>
  <si>
    <t>250 mm Dia PVC DR35 STM</t>
  </si>
  <si>
    <t>250 mm Dia PVC STM</t>
  </si>
  <si>
    <t>300mm Dia PVC STM</t>
  </si>
  <si>
    <t>375mm Dia PVC DR35 STM</t>
  </si>
  <si>
    <t>525mm Dia PVC STM</t>
  </si>
  <si>
    <t>525 mm Dia CONC STM</t>
  </si>
  <si>
    <t>525 Dia Concrete DR35 STM</t>
  </si>
  <si>
    <t>CONCRETE STORM PIPING</t>
  </si>
  <si>
    <t>PVC CONCRETE STORM PIPING</t>
  </si>
  <si>
    <t>520mm Dia PVC CONC STM</t>
  </si>
  <si>
    <t>100mm Dia PVC DR28 DOM water main.</t>
  </si>
  <si>
    <t>200mm Dia PVC DR28 FIRE water main.</t>
  </si>
  <si>
    <t>PRE-CAST CONCRETE</t>
  </si>
  <si>
    <t>Transformer concrete pad
1.8m x 1.8m</t>
  </si>
  <si>
    <r>
      <t xml:space="preserve">Joint filler.
</t>
    </r>
    <r>
      <rPr>
        <b/>
        <i/>
        <sz val="11"/>
        <rFont val="Times New Roman"/>
        <family val="1"/>
      </rPr>
      <t>NOTE : Assumed between new and existing concrete walk. V.I.F.</t>
    </r>
  </si>
  <si>
    <t>Fire hydrant.</t>
  </si>
  <si>
    <t>0.65m High Toe wall.</t>
  </si>
  <si>
    <t>250mm Dia SAN</t>
  </si>
  <si>
    <t>250 Dia DR35 SAN w/ Internal backflow preventor</t>
  </si>
  <si>
    <t>SANITARY PLUGS</t>
  </si>
  <si>
    <t>150mm Dia PVC DR28 Watermain</t>
  </si>
  <si>
    <t>STORMWATER STORAGE TANK</t>
  </si>
  <si>
    <t>Stormwater irrigation storage tank
Size : 3.6m H x 2.0m W x 4m L</t>
  </si>
  <si>
    <t>Storage tank access hatch 
Size : 0.5m x 0.5m</t>
  </si>
  <si>
    <t>CATCH BASIN</t>
  </si>
  <si>
    <t>SS1, D1</t>
  </si>
  <si>
    <r>
      <t xml:space="preserve">Catch basin
Size : 820 mm x 820 mm
Depth : 2000 mm </t>
    </r>
    <r>
      <rPr>
        <i/>
        <sz val="11"/>
        <color theme="1"/>
        <rFont val="Times New Roman"/>
        <family val="1"/>
      </rPr>
      <t>(V.I.F.)</t>
    </r>
  </si>
  <si>
    <t>DCB</t>
  </si>
  <si>
    <t>Drainage catch basin.
Depth : 2000 mm</t>
  </si>
  <si>
    <t>SANITARY MANHOLES</t>
  </si>
  <si>
    <t>SAN  MH 
Dia : 1200 mm
Depth : 3470 mm</t>
  </si>
  <si>
    <t>STORM MANHOLES</t>
  </si>
  <si>
    <t>STM MH (Jelly Fish JF8-6-2) 
Size : 1200 mm Dia
Depth : 5440 mm</t>
  </si>
  <si>
    <t>STM MH Contriol manhole 
Size : 1200mm Dia
Depth : 6150 mm</t>
  </si>
  <si>
    <t>150mm Dia orifice tube.</t>
  </si>
  <si>
    <t>100mm Dia orifice tube.</t>
  </si>
  <si>
    <t>200 mm Valve and box for fire water main.</t>
  </si>
  <si>
    <t>150 mm valve and box for water main.</t>
  </si>
  <si>
    <t>100 mm valve and box for water main.</t>
  </si>
  <si>
    <t>200mm x 100 mm TEE STD T-1104.02-3</t>
  </si>
  <si>
    <t>Valve and box (150mm Dia)</t>
  </si>
  <si>
    <t>Pressure Gauge (150 mm Dia)</t>
  </si>
  <si>
    <t>Relocate fire hydrant.</t>
  </si>
  <si>
    <t>90 Deg bend (150mm Dia)</t>
  </si>
  <si>
    <t>VALVES, BOXES, TEES AND BENDS</t>
  </si>
  <si>
    <t>90 Deg bend (150mm Dia PVC)</t>
  </si>
  <si>
    <t>90 Deg Bend (250mm Dia PVC)</t>
  </si>
  <si>
    <t>90 Deg bend (525mm Dia PVC)</t>
  </si>
  <si>
    <t>90 Deg bend (100mm Dia PVC)</t>
  </si>
  <si>
    <t>90 Deg bend (525mm Dia Concrete DR35)</t>
  </si>
  <si>
    <t>90 Deg bend (520mm Dia PVC conc)</t>
  </si>
  <si>
    <t>90 Deg bend (375mm Dia PVC DR35)</t>
  </si>
  <si>
    <t>90 Deg bend (300mm Dia PVC)</t>
  </si>
  <si>
    <t>45 Deg angle for catch basin (250mm Dia)</t>
  </si>
  <si>
    <t>Wye fiiting for catch basin (250mm Dia)</t>
  </si>
  <si>
    <t>90 Deg Bend (250mm Dia PVC DR35)</t>
  </si>
  <si>
    <t>Tee-fitting (525mm to 250mm PVC)</t>
  </si>
  <si>
    <r>
      <t xml:space="preserve">Catch basin cover
Size : 564 mm x 604 mm
</t>
    </r>
    <r>
      <rPr>
        <b/>
        <i/>
        <sz val="11"/>
        <color theme="1"/>
        <rFont val="Times New Roman"/>
        <family val="1"/>
      </rPr>
      <t>NOTE : Size of cover to be V.I.F.</t>
    </r>
  </si>
  <si>
    <t>Catch basin 
Size : 820 mm x 820 mm
Depth : 2280 mm</t>
  </si>
  <si>
    <r>
      <t xml:space="preserve">Drainage catch basin cover
</t>
    </r>
    <r>
      <rPr>
        <b/>
        <i/>
        <sz val="11"/>
        <color theme="1"/>
        <rFont val="Times New Roman"/>
        <family val="1"/>
      </rPr>
      <t>NOTE : Size of cover to be V.I.F.</t>
    </r>
  </si>
  <si>
    <r>
      <t xml:space="preserve">Check valve chamber.
</t>
    </r>
    <r>
      <rPr>
        <b/>
        <sz val="11"/>
        <color theme="1"/>
        <rFont val="Times New Roman"/>
        <family val="1"/>
      </rPr>
      <t>NOTE : Provision to be V.I.F.</t>
    </r>
  </si>
  <si>
    <r>
      <t xml:space="preserve">Water meter chamber.
</t>
    </r>
    <r>
      <rPr>
        <b/>
        <sz val="11"/>
        <color theme="1"/>
        <rFont val="Times New Roman"/>
        <family val="1"/>
      </rPr>
      <t>NOTE : Provision to be V.I.F.</t>
    </r>
  </si>
  <si>
    <r>
      <t xml:space="preserve">Sanitary manhole frame and grate.
</t>
    </r>
    <r>
      <rPr>
        <b/>
        <i/>
        <sz val="11"/>
        <color theme="1"/>
        <rFont val="Times New Roman"/>
        <family val="1"/>
      </rPr>
      <t>Note : Size to be V.I.F.</t>
    </r>
  </si>
  <si>
    <t>SS1, D2</t>
  </si>
  <si>
    <r>
      <t xml:space="preserve">Curb.
530 mm  x 405 mm 
</t>
    </r>
    <r>
      <rPr>
        <b/>
        <sz val="11"/>
        <rFont val="Times New Roman"/>
        <family val="1"/>
      </rPr>
      <t>NOTE : Quantity to be V.I.F.</t>
    </r>
  </si>
  <si>
    <t>Depressed curb.</t>
  </si>
  <si>
    <t>50mm HL-3 F (Fine) Top</t>
  </si>
  <si>
    <t>80mm HL-6 BASE (2 Lifts)</t>
  </si>
  <si>
    <t>CM</t>
  </si>
  <si>
    <t>PCC top</t>
  </si>
  <si>
    <r>
      <t xml:space="preserve">Concrete pavement
</t>
    </r>
    <r>
      <rPr>
        <b/>
        <i/>
        <sz val="11"/>
        <color rgb="FFFF0000"/>
        <rFont val="Times New Roman"/>
        <family val="1"/>
      </rPr>
      <t>NOTE : Provision to be V.I.F.</t>
    </r>
  </si>
  <si>
    <t>STM MH 
Dia : 1500 mm
Depth : 4630 mm</t>
  </si>
  <si>
    <t>STM MH drop connection
Dia : 1500 mm
Depth : 5000 mm</t>
  </si>
  <si>
    <t>STM MH 
Dia : 1200 mm
Depth : 2540 mm</t>
  </si>
  <si>
    <t>STM MH 
Dia : 1200 mm
Depth : 2810 mm</t>
  </si>
  <si>
    <t>STM MH with drop connection
Dia : 1200 mm
Depth : 3390 mm</t>
  </si>
  <si>
    <t>STM MH 
Dia : 1200 mm
Depth : 3960 mm</t>
  </si>
  <si>
    <t>STM MH with overflow inlet
Dia : 1200 mm
Depth : 5710 mm</t>
  </si>
  <si>
    <t>STM MH with overflow outlet
Dia : 1200 mm
Depth : 5360 mm</t>
  </si>
  <si>
    <t>STM MH 
Dia : 1200 mm
Depth : 3200 mm</t>
  </si>
  <si>
    <t>STM MH 
Dia : 1200 mm
Depth : 3410 mm</t>
  </si>
  <si>
    <t>STM MH 
Dia : 1200 mm
Depth : 4340 mm</t>
  </si>
  <si>
    <t>250mm Dia sanitary plug.</t>
  </si>
  <si>
    <t>Shoring.</t>
  </si>
  <si>
    <t>SITEWORK</t>
  </si>
  <si>
    <t>STRUCTURAL CONCRETE</t>
  </si>
  <si>
    <r>
      <t xml:space="preserve">Stripe all topsoil and landscape for slab on grade. 
</t>
    </r>
    <r>
      <rPr>
        <b/>
        <i/>
        <sz val="11"/>
        <rFont val="Times New Roman"/>
        <family val="1"/>
      </rPr>
      <t>Quantity to be V.I.F.</t>
    </r>
  </si>
  <si>
    <t>Slab-on-grade</t>
  </si>
  <si>
    <t>35MPA poured 12" Thick concrete slab</t>
  </si>
  <si>
    <t xml:space="preserve">6 MIL poly sheet </t>
  </si>
  <si>
    <t>6x6 x 6/6 W.W.M.</t>
  </si>
  <si>
    <t>1/2" expansion joints</t>
  </si>
  <si>
    <t xml:space="preserve">1/2" expansion joints @ 15'-0" O.C. </t>
  </si>
  <si>
    <t>2" Rigid insulation at perimeters (24" wide)</t>
  </si>
  <si>
    <t>190mm concrete block wall.</t>
  </si>
  <si>
    <t>Concrete for sub-structure.</t>
  </si>
  <si>
    <r>
      <t xml:space="preserve">Pre-cast concrete staircase
22 Steps (2 Flights)
</t>
    </r>
    <r>
      <rPr>
        <b/>
        <sz val="11"/>
        <rFont val="Times New Roman"/>
        <family val="1"/>
      </rPr>
      <t>Note : Details to be V.I.F.</t>
    </r>
  </si>
  <si>
    <r>
      <t xml:space="preserve">Pre-cast concrete staircase
11 steps (1 Flight)
</t>
    </r>
    <r>
      <rPr>
        <b/>
        <sz val="11"/>
        <rFont val="Times New Roman"/>
        <family val="1"/>
      </rPr>
      <t>Note : Details to be V.I.F.</t>
    </r>
  </si>
  <si>
    <t>200mm precast concrete slab
size : 6.9m x 24.9m</t>
  </si>
  <si>
    <t>300mm precast concrete slab
Size : 8.9m x 22.9m</t>
  </si>
  <si>
    <t>200mm precast concrete slab
Size : 5m x 23m</t>
  </si>
  <si>
    <t>200mm precast concrete slab
size : 6.6m x 24.3m</t>
  </si>
  <si>
    <t>200mm precast concrete slab
Size varies,  to be V.I.F.</t>
  </si>
  <si>
    <t>350mm precast concrete slab
Size : 47.3m x 29.6m</t>
  </si>
  <si>
    <t>S4.0B</t>
  </si>
  <si>
    <t xml:space="preserve">150x150x 6x6 W.W.M. 50 mm </t>
  </si>
  <si>
    <t>15M @ 10" T&amp;B E.W.</t>
  </si>
  <si>
    <t xml:space="preserve">30M </t>
  </si>
  <si>
    <t>20M</t>
  </si>
  <si>
    <t>25M</t>
  </si>
  <si>
    <r>
      <t xml:space="preserve">Excavation for drainage structures and pipes.
</t>
    </r>
    <r>
      <rPr>
        <b/>
        <i/>
        <sz val="11"/>
        <rFont val="Times New Roman"/>
        <family val="1"/>
      </rPr>
      <t>25% Fluff factor added.</t>
    </r>
  </si>
  <si>
    <r>
      <t xml:space="preserve">Backfill for drainage structures.
</t>
    </r>
    <r>
      <rPr>
        <b/>
        <i/>
        <sz val="11"/>
        <rFont val="Times New Roman"/>
        <family val="1"/>
      </rPr>
      <t>25% Fluff factor added.</t>
    </r>
  </si>
  <si>
    <r>
      <t xml:space="preserve">Excavation for footings.
</t>
    </r>
    <r>
      <rPr>
        <b/>
        <i/>
        <sz val="11"/>
        <rFont val="Times New Roman"/>
        <family val="1"/>
      </rPr>
      <t>25% Fluff factor added.</t>
    </r>
  </si>
  <si>
    <r>
      <t xml:space="preserve">Backfill for footings.
</t>
    </r>
    <r>
      <rPr>
        <b/>
        <i/>
        <sz val="11"/>
        <rFont val="Times New Roman"/>
        <family val="1"/>
      </rPr>
      <t>25% Fluff factor added.</t>
    </r>
  </si>
  <si>
    <r>
      <t xml:space="preserve">Granular A
</t>
    </r>
    <r>
      <rPr>
        <b/>
        <i/>
        <sz val="11"/>
        <rFont val="Times New Roman"/>
        <family val="1"/>
      </rPr>
      <t>25% fluff factor added.</t>
    </r>
  </si>
  <si>
    <r>
      <t xml:space="preserve">150mm Granular
</t>
    </r>
    <r>
      <rPr>
        <b/>
        <i/>
        <sz val="11"/>
        <rFont val="Times New Roman"/>
        <family val="1"/>
      </rPr>
      <t>25% fluff factor added.</t>
    </r>
  </si>
  <si>
    <t>35MPA poured 6" Thick concrete slab</t>
  </si>
  <si>
    <t xml:space="preserve">10" thick slab exterior slab on grade
35 Mpa </t>
  </si>
  <si>
    <t>125mm concrete slab on grade
35 Mpa</t>
  </si>
  <si>
    <t>5" clean granular fill</t>
  </si>
  <si>
    <t>TYVEK sheathing</t>
  </si>
  <si>
    <t>Foam spray R10</t>
  </si>
  <si>
    <t>1 HR Fire rated hollow core concrete floor slabs.
4" Edge support, 2" edge support. Details to be V.I.F.</t>
  </si>
  <si>
    <r>
      <t xml:space="preserve">SIKA proof A-12 fully bonded FPO sheet membrane waterproofing. </t>
    </r>
    <r>
      <rPr>
        <b/>
        <sz val="11"/>
        <rFont val="Times New Roman"/>
        <family val="1"/>
      </rPr>
      <t>V.I.F.</t>
    </r>
  </si>
  <si>
    <r>
      <t xml:space="preserve">2" thick steel studs @ 2'-0" O/C 2" Top and bottom runners
</t>
    </r>
    <r>
      <rPr>
        <b/>
        <i/>
        <sz val="11"/>
        <color rgb="FFFF0000"/>
        <rFont val="Times New Roman"/>
        <family val="1"/>
      </rPr>
      <t>Quantity to be V.I.F.</t>
    </r>
  </si>
  <si>
    <r>
      <t xml:space="preserve">Vapor barrier. </t>
    </r>
    <r>
      <rPr>
        <b/>
        <sz val="11"/>
        <rFont val="Times New Roman"/>
        <family val="1"/>
      </rPr>
      <t>V.I.F.</t>
    </r>
  </si>
  <si>
    <t>All catchbasins shall be provided with GOSS TRAPS and with 2-10 diameter sub drains extending 2m beyi=ond structure &amp; additional 100mm diameter sub-drain installed at 2m radius around structure. Wrap subdrain with a filter cloth and installed in granular fill.</t>
  </si>
  <si>
    <t>S4.0A,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</si>
</sst>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&quot;$&quot;#,##0"/>
    <numFmt numFmtId="166" formatCode="0.0%"/>
    <numFmt numFmtId="167" formatCode="_([$$-409]* #,##0.00_);_([$$-409]* \(#,##0.00\);_([$$-409]* &quot;-&quot;??_);_(@_)"/>
    <numFmt numFmtId="168" formatCode="_([$$-409]* #,##0_);_([$$-409]* \(#,##0\);_([$$-409]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u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8"/>
      <name val="Calibri"/>
      <family val="2"/>
      <scheme val="minor"/>
    </font>
    <font>
      <b/>
      <i/>
      <sz val="11"/>
      <name val="Times New Roman"/>
      <family val="1"/>
    </font>
    <font>
      <b/>
      <sz val="11"/>
      <color theme="4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 tint="0.499984740745262"/>
      <name val="Times New Roman"/>
      <family val="1"/>
    </font>
    <font>
      <b/>
      <i/>
      <sz val="11"/>
      <color rgb="FFFF0000"/>
      <name val="Times New Roman"/>
      <family val="1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126">
    <xf numFmtId="0" fontId="0" fillId="0" borderId="0" xfId="0"/>
    <xf numFmtId="0" fontId="1" fillId="0" borderId="0" xfId="0" applyFont="1" applyAlignment="1">
      <alignment vertical="center"/>
    </xf>
    <xf numFmtId="0" fontId="2" fillId="6" borderId="15" xfId="0" applyFont="1" applyFill="1" applyBorder="1" applyAlignment="1">
      <alignment horizontal="center" vertical="center" wrapText="1"/>
    </xf>
    <xf numFmtId="166" fontId="3" fillId="8" borderId="2" xfId="0" applyNumberFormat="1" applyFont="1" applyFill="1" applyBorder="1" applyAlignment="1">
      <alignment vertical="center"/>
    </xf>
    <xf numFmtId="166" fontId="3" fillId="8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right" vertical="center"/>
    </xf>
    <xf numFmtId="0" fontId="5" fillId="3" borderId="0" xfId="0" applyFont="1" applyFill="1" applyAlignment="1">
      <alignment horizontal="centerContinuous" vertical="center"/>
    </xf>
    <xf numFmtId="0" fontId="5" fillId="3" borderId="9" xfId="0" applyFont="1" applyFill="1" applyBorder="1" applyAlignment="1">
      <alignment horizontal="centerContinuous" vertical="center"/>
    </xf>
    <xf numFmtId="0" fontId="6" fillId="3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14" fontId="4" fillId="3" borderId="0" xfId="0" applyNumberFormat="1" applyFont="1" applyFill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vertical="center"/>
    </xf>
    <xf numFmtId="0" fontId="1" fillId="5" borderId="14" xfId="0" applyFont="1" applyFill="1" applyBorder="1" applyAlignment="1">
      <alignment vertical="center"/>
    </xf>
    <xf numFmtId="0" fontId="4" fillId="5" borderId="14" xfId="0" applyFont="1" applyFill="1" applyBorder="1" applyAlignment="1">
      <alignment horizontal="center" vertical="center"/>
    </xf>
    <xf numFmtId="0" fontId="1" fillId="5" borderId="17" xfId="0" applyFont="1" applyFill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9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168" fontId="1" fillId="0" borderId="1" xfId="0" applyNumberFormat="1" applyFont="1" applyBorder="1" applyAlignment="1">
      <alignment horizontal="center" vertical="center"/>
    </xf>
    <xf numFmtId="165" fontId="1" fillId="0" borderId="11" xfId="0" applyNumberFormat="1" applyFont="1" applyBorder="1" applyAlignment="1">
      <alignment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164" fontId="2" fillId="7" borderId="3" xfId="0" applyNumberFormat="1" applyFont="1" applyFill="1" applyBorder="1" applyAlignment="1">
      <alignment vertical="center"/>
    </xf>
    <xf numFmtId="164" fontId="2" fillId="7" borderId="3" xfId="0" applyNumberFormat="1" applyFont="1" applyFill="1" applyBorder="1" applyAlignment="1">
      <alignment horizontal="center" vertical="center"/>
    </xf>
    <xf numFmtId="164" fontId="2" fillId="7" borderId="5" xfId="0" applyNumberFormat="1" applyFont="1" applyFill="1" applyBorder="1" applyAlignment="1">
      <alignment vertical="center"/>
    </xf>
    <xf numFmtId="9" fontId="2" fillId="7" borderId="0" xfId="0" applyNumberFormat="1" applyFont="1" applyFill="1" applyAlignment="1">
      <alignment vertical="center"/>
    </xf>
    <xf numFmtId="166" fontId="3" fillId="7" borderId="0" xfId="0" applyNumberFormat="1" applyFont="1" applyFill="1" applyAlignment="1">
      <alignment horizontal="center" vertical="center"/>
    </xf>
    <xf numFmtId="166" fontId="3" fillId="7" borderId="0" xfId="0" applyNumberFormat="1" applyFont="1" applyFill="1" applyAlignment="1">
      <alignment vertical="center"/>
    </xf>
    <xf numFmtId="164" fontId="2" fillId="7" borderId="9" xfId="0" applyNumberFormat="1" applyFont="1" applyFill="1" applyBorder="1" applyAlignment="1">
      <alignment vertical="center"/>
    </xf>
    <xf numFmtId="0" fontId="3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vertical="center"/>
    </xf>
    <xf numFmtId="9" fontId="3" fillId="7" borderId="0" xfId="0" applyNumberFormat="1" applyFont="1" applyFill="1" applyAlignment="1">
      <alignment horizontal="center" vertical="center"/>
    </xf>
    <xf numFmtId="9" fontId="3" fillId="7" borderId="0" xfId="0" applyNumberFormat="1" applyFont="1" applyFill="1" applyAlignment="1">
      <alignment vertical="center"/>
    </xf>
    <xf numFmtId="164" fontId="2" fillId="8" borderId="7" xfId="0" applyNumberFormat="1" applyFont="1" applyFill="1" applyBorder="1" applyAlignment="1">
      <alignment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Continuous" vertical="center"/>
    </xf>
    <xf numFmtId="0" fontId="1" fillId="0" borderId="8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Continuous" vertical="center"/>
    </xf>
    <xf numFmtId="14" fontId="6" fillId="3" borderId="0" xfId="0" applyNumberFormat="1" applyFont="1" applyFill="1" applyAlignment="1">
      <alignment horizontal="left" vertical="center"/>
    </xf>
    <xf numFmtId="0" fontId="4" fillId="3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vertical="center"/>
    </xf>
    <xf numFmtId="0" fontId="4" fillId="5" borderId="14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 indent="1"/>
    </xf>
    <xf numFmtId="164" fontId="2" fillId="7" borderId="0" xfId="0" applyNumberFormat="1" applyFont="1" applyFill="1" applyAlignment="1">
      <alignment vertical="center"/>
    </xf>
    <xf numFmtId="164" fontId="2" fillId="7" borderId="0" xfId="0" applyNumberFormat="1" applyFont="1" applyFill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1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7" fontId="1" fillId="0" borderId="6" xfId="0" applyNumberFormat="1" applyFont="1" applyBorder="1" applyAlignment="1">
      <alignment horizontal="center" vertical="center"/>
    </xf>
    <xf numFmtId="168" fontId="1" fillId="0" borderId="6" xfId="0" applyNumberFormat="1" applyFont="1" applyBorder="1" applyAlignment="1">
      <alignment horizontal="center" vertical="center"/>
    </xf>
    <xf numFmtId="165" fontId="1" fillId="0" borderId="20" xfId="0" applyNumberFormat="1" applyFont="1" applyBorder="1" applyAlignment="1">
      <alignment vertical="center"/>
    </xf>
    <xf numFmtId="0" fontId="1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5" borderId="22" xfId="0" applyFont="1" applyFill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165" fontId="1" fillId="0" borderId="22" xfId="0" applyNumberFormat="1" applyFont="1" applyBorder="1" applyAlignment="1">
      <alignment horizontal="center" vertical="center"/>
    </xf>
    <xf numFmtId="165" fontId="8" fillId="7" borderId="23" xfId="0" applyNumberFormat="1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167" fontId="1" fillId="0" borderId="14" xfId="0" applyNumberFormat="1" applyFont="1" applyBorder="1" applyAlignment="1">
      <alignment horizontal="center" vertical="center"/>
    </xf>
    <xf numFmtId="168" fontId="1" fillId="0" borderId="14" xfId="0" applyNumberFormat="1" applyFont="1" applyBorder="1" applyAlignment="1">
      <alignment horizontal="center" vertical="center"/>
    </xf>
    <xf numFmtId="165" fontId="1" fillId="0" borderId="17" xfId="0" applyNumberFormat="1" applyFont="1" applyBorder="1" applyAlignment="1">
      <alignment vertical="center"/>
    </xf>
    <xf numFmtId="0" fontId="1" fillId="5" borderId="21" xfId="0" applyFont="1" applyFill="1" applyBorder="1" applyAlignment="1">
      <alignment vertical="center"/>
    </xf>
    <xf numFmtId="0" fontId="4" fillId="5" borderId="22" xfId="0" applyFont="1" applyFill="1" applyBorder="1" applyAlignment="1">
      <alignment vertical="center"/>
    </xf>
    <xf numFmtId="0" fontId="4" fillId="5" borderId="22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vertical="center"/>
    </xf>
    <xf numFmtId="0" fontId="1" fillId="5" borderId="23" xfId="0" applyFont="1" applyFill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1" fontId="1" fillId="0" borderId="26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vertical="center" wrapText="1"/>
    </xf>
    <xf numFmtId="0" fontId="4" fillId="9" borderId="24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1" fontId="1" fillId="0" borderId="28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2"/>
    </xf>
    <xf numFmtId="0" fontId="1" fillId="0" borderId="6" xfId="0" applyFont="1" applyBorder="1" applyAlignment="1">
      <alignment horizontal="left" vertical="center" wrapText="1" indent="2"/>
    </xf>
    <xf numFmtId="1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 indent="2"/>
    </xf>
    <xf numFmtId="0" fontId="5" fillId="0" borderId="14" xfId="0" applyFont="1" applyBorder="1" applyAlignment="1">
      <alignment horizontal="left" vertical="center" wrapText="1" indent="2"/>
    </xf>
    <xf numFmtId="0" fontId="15" fillId="0" borderId="1" xfId="0" applyFont="1" applyBorder="1" applyAlignment="1">
      <alignment horizontal="center" vertical="center" wrapText="1"/>
    </xf>
    <xf numFmtId="9" fontId="2" fillId="7" borderId="0" xfId="1" applyFont="1" applyFill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13" xfId="0" applyFont="1" applyFill="1" applyBorder="1" applyAlignment="1">
      <alignment horizontal="left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FE6500"/>
      <color rgb="FF007F00"/>
      <color rgb="FFFC6C00"/>
      <color rgb="FF0000B3"/>
      <color rgb="FFFF6600"/>
      <color rgb="FF757F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-0.499984740745262"/>
    <pageSetUpPr fitToPage="1"/>
  </sheetPr>
  <dimension ref="A1:L185"/>
  <sheetViews>
    <sheetView showGridLines="0" tabSelected="1" topLeftCell="A2" zoomScale="85" zoomScaleNormal="85" zoomScaleSheetLayoutView="85" workbookViewId="0">
      <selection activeCell="C9" sqref="C9"/>
    </sheetView>
  </sheetViews>
  <sheetFormatPr defaultColWidth="9.140625" defaultRowHeight="15" x14ac:dyDescent="0.25"/>
  <cols>
    <col min="1" max="1" width="7.7109375" style="1" customWidth="1"/>
    <col min="2" max="2" width="14.42578125" style="69" customWidth="1"/>
    <col min="3" max="3" width="64.7109375" style="1" customWidth="1"/>
    <col min="4" max="4" width="11.7109375" style="5" customWidth="1"/>
    <col min="5" max="6" width="7.7109375" style="5" customWidth="1"/>
    <col min="7" max="8" width="14.7109375" style="5" customWidth="1"/>
    <col min="9" max="9" width="14.7109375" style="1" customWidth="1"/>
    <col min="10" max="10" width="18.7109375" style="1" bestFit="1" customWidth="1"/>
    <col min="11" max="11" width="16.7109375" style="1" customWidth="1"/>
    <col min="12" max="12" width="13.7109375" style="1" customWidth="1"/>
    <col min="13" max="16384" width="9.140625" style="1"/>
  </cols>
  <sheetData>
    <row r="1" spans="1:11" ht="15" hidden="1" customHeight="1" x14ac:dyDescent="0.25">
      <c r="A1" s="6"/>
      <c r="B1" s="64"/>
      <c r="C1" s="7"/>
      <c r="D1" s="7"/>
      <c r="E1" s="7"/>
      <c r="F1" s="7"/>
      <c r="G1" s="7"/>
      <c r="H1" s="7"/>
      <c r="I1" s="7"/>
      <c r="J1" s="7"/>
      <c r="K1" s="8"/>
    </row>
    <row r="2" spans="1:11" ht="18" customHeight="1" x14ac:dyDescent="0.25">
      <c r="A2" s="9" t="s">
        <v>17</v>
      </c>
      <c r="B2" s="65"/>
      <c r="C2" s="10" t="s">
        <v>54</v>
      </c>
      <c r="D2" s="11"/>
      <c r="E2" s="11"/>
      <c r="F2" s="11"/>
      <c r="G2" s="11"/>
      <c r="H2" s="11"/>
      <c r="I2" s="12"/>
      <c r="J2" s="13"/>
      <c r="K2" s="14"/>
    </row>
    <row r="3" spans="1:11" ht="18" customHeight="1" x14ac:dyDescent="0.25">
      <c r="A3" s="9" t="s">
        <v>27</v>
      </c>
      <c r="B3" s="66"/>
      <c r="C3" s="62" t="s">
        <v>55</v>
      </c>
      <c r="D3" s="11"/>
      <c r="E3" s="11"/>
      <c r="F3" s="11"/>
      <c r="G3" s="11"/>
      <c r="H3" s="11"/>
      <c r="I3" s="12"/>
      <c r="J3" s="13"/>
      <c r="K3" s="14"/>
    </row>
    <row r="4" spans="1:11" ht="18" customHeight="1" x14ac:dyDescent="0.25">
      <c r="A4" s="15" t="s">
        <v>16</v>
      </c>
      <c r="B4" s="12"/>
      <c r="C4" s="16" t="s">
        <v>42</v>
      </c>
      <c r="D4" s="11"/>
      <c r="E4" s="11"/>
      <c r="F4" s="11"/>
      <c r="G4" s="11"/>
      <c r="H4" s="11"/>
      <c r="I4" s="12"/>
      <c r="J4" s="13"/>
      <c r="K4" s="14"/>
    </row>
    <row r="5" spans="1:11" ht="18" customHeight="1" thickBot="1" x14ac:dyDescent="0.3">
      <c r="A5" s="15" t="s">
        <v>33</v>
      </c>
      <c r="B5" s="12"/>
      <c r="C5" s="61">
        <v>45699</v>
      </c>
      <c r="D5" s="11"/>
      <c r="E5" s="11"/>
      <c r="F5" s="11"/>
      <c r="G5" s="11"/>
      <c r="H5" s="11"/>
      <c r="I5" s="12"/>
      <c r="J5" s="17"/>
      <c r="K5" s="14"/>
    </row>
    <row r="6" spans="1:11" ht="35.1" customHeight="1" thickBot="1" x14ac:dyDescent="0.3">
      <c r="A6" s="18" t="s">
        <v>0</v>
      </c>
      <c r="B6" s="19" t="s">
        <v>1</v>
      </c>
      <c r="C6" s="19" t="s">
        <v>2</v>
      </c>
      <c r="D6" s="19" t="s">
        <v>3</v>
      </c>
      <c r="E6" s="19" t="s">
        <v>4</v>
      </c>
      <c r="F6" s="19" t="s">
        <v>18</v>
      </c>
      <c r="G6" s="2" t="s">
        <v>38</v>
      </c>
      <c r="H6" s="2" t="s">
        <v>39</v>
      </c>
      <c r="I6" s="2" t="s">
        <v>40</v>
      </c>
      <c r="J6" s="2" t="s">
        <v>41</v>
      </c>
      <c r="K6" s="20" t="s">
        <v>12</v>
      </c>
    </row>
    <row r="7" spans="1:11" ht="18" customHeight="1" x14ac:dyDescent="0.25">
      <c r="A7" s="21"/>
      <c r="B7" s="67"/>
      <c r="C7" s="23" t="s">
        <v>5</v>
      </c>
      <c r="D7" s="22"/>
      <c r="E7" s="22"/>
      <c r="F7" s="22"/>
      <c r="G7" s="22"/>
      <c r="H7" s="22"/>
      <c r="I7" s="22"/>
      <c r="J7" s="22"/>
      <c r="K7" s="24"/>
    </row>
    <row r="8" spans="1:11" ht="18" customHeight="1" x14ac:dyDescent="0.25">
      <c r="A8" s="25">
        <v>1</v>
      </c>
      <c r="B8" s="116"/>
      <c r="C8" s="26" t="s">
        <v>28</v>
      </c>
      <c r="D8" s="27">
        <v>1</v>
      </c>
      <c r="E8" s="27" t="s">
        <v>10</v>
      </c>
      <c r="F8" s="28">
        <v>0</v>
      </c>
      <c r="G8" s="29">
        <f>(F8*D8)+D8</f>
        <v>1</v>
      </c>
      <c r="H8" s="30">
        <v>0</v>
      </c>
      <c r="I8" s="30">
        <v>0</v>
      </c>
      <c r="J8" s="31">
        <f>IF((H8+I8)="","",G8*(H8+I8))</f>
        <v>0</v>
      </c>
      <c r="K8" s="32"/>
    </row>
    <row r="9" spans="1:11" ht="18" customHeight="1" x14ac:dyDescent="0.25">
      <c r="A9" s="33">
        <f>IF(D9=0,"",1+MAX(A$8:A8))</f>
        <v>2</v>
      </c>
      <c r="B9" s="117"/>
      <c r="C9" s="34" t="s">
        <v>9</v>
      </c>
      <c r="D9" s="27">
        <v>1</v>
      </c>
      <c r="E9" s="27" t="s">
        <v>10</v>
      </c>
      <c r="F9" s="28">
        <v>0</v>
      </c>
      <c r="G9" s="29">
        <f t="shared" ref="G9:G13" si="0">(F9*D9)+D9</f>
        <v>1</v>
      </c>
      <c r="H9" s="30">
        <v>0</v>
      </c>
      <c r="I9" s="30">
        <v>0</v>
      </c>
      <c r="J9" s="31">
        <f t="shared" ref="J9:J13" si="1">IF((H9+I9)="","",G9*(H9+I9))</f>
        <v>0</v>
      </c>
      <c r="K9" s="32"/>
    </row>
    <row r="10" spans="1:11" ht="18" customHeight="1" x14ac:dyDescent="0.25">
      <c r="A10" s="33">
        <f>IF(D10=0,"",1+MAX(A$8:A9))</f>
        <v>3</v>
      </c>
      <c r="B10" s="117"/>
      <c r="C10" s="34" t="s">
        <v>29</v>
      </c>
      <c r="D10" s="27">
        <v>1</v>
      </c>
      <c r="E10" s="27" t="s">
        <v>10</v>
      </c>
      <c r="F10" s="28">
        <v>0</v>
      </c>
      <c r="G10" s="29">
        <f t="shared" si="0"/>
        <v>1</v>
      </c>
      <c r="H10" s="30">
        <v>0</v>
      </c>
      <c r="I10" s="30">
        <v>0</v>
      </c>
      <c r="J10" s="31">
        <f t="shared" si="1"/>
        <v>0</v>
      </c>
      <c r="K10" s="32"/>
    </row>
    <row r="11" spans="1:11" ht="18" customHeight="1" x14ac:dyDescent="0.25">
      <c r="A11" s="33">
        <f>IF(D11=0,"",1+MAX(A$8:A10))</f>
        <v>4</v>
      </c>
      <c r="B11" s="117"/>
      <c r="C11" s="34" t="s">
        <v>30</v>
      </c>
      <c r="D11" s="27">
        <v>1</v>
      </c>
      <c r="E11" s="27" t="s">
        <v>10</v>
      </c>
      <c r="F11" s="28">
        <v>0</v>
      </c>
      <c r="G11" s="29">
        <f t="shared" si="0"/>
        <v>1</v>
      </c>
      <c r="H11" s="30">
        <v>0</v>
      </c>
      <c r="I11" s="30">
        <v>0</v>
      </c>
      <c r="J11" s="31">
        <f t="shared" si="1"/>
        <v>0</v>
      </c>
      <c r="K11" s="32"/>
    </row>
    <row r="12" spans="1:11" ht="18" customHeight="1" x14ac:dyDescent="0.25">
      <c r="A12" s="33">
        <f>IF(D12=0,"",1+MAX(A$8:A11))</f>
        <v>5</v>
      </c>
      <c r="B12" s="117"/>
      <c r="C12" s="34" t="s">
        <v>31</v>
      </c>
      <c r="D12" s="27">
        <v>1</v>
      </c>
      <c r="E12" s="27" t="s">
        <v>10</v>
      </c>
      <c r="F12" s="28">
        <v>0</v>
      </c>
      <c r="G12" s="29">
        <f t="shared" si="0"/>
        <v>1</v>
      </c>
      <c r="H12" s="30">
        <v>0</v>
      </c>
      <c r="I12" s="30">
        <v>0</v>
      </c>
      <c r="J12" s="31">
        <f t="shared" si="1"/>
        <v>0</v>
      </c>
      <c r="K12" s="32"/>
    </row>
    <row r="13" spans="1:11" ht="18" customHeight="1" x14ac:dyDescent="0.25">
      <c r="A13" s="33">
        <f>IF(D13=0,"",1+MAX(A$8:A12))</f>
        <v>6</v>
      </c>
      <c r="B13" s="117"/>
      <c r="C13" s="35" t="s">
        <v>32</v>
      </c>
      <c r="D13" s="27">
        <v>1</v>
      </c>
      <c r="E13" s="27" t="s">
        <v>10</v>
      </c>
      <c r="F13" s="28">
        <v>0</v>
      </c>
      <c r="G13" s="29">
        <f t="shared" si="0"/>
        <v>1</v>
      </c>
      <c r="H13" s="30">
        <v>0</v>
      </c>
      <c r="I13" s="30">
        <v>0</v>
      </c>
      <c r="J13" s="31">
        <f t="shared" si="1"/>
        <v>0</v>
      </c>
      <c r="K13" s="32"/>
    </row>
    <row r="14" spans="1:11" ht="18" customHeight="1" thickBot="1" x14ac:dyDescent="0.3">
      <c r="A14" s="33">
        <f>IF(D14=0,"",1+MAX(A$8:A13))</f>
        <v>7</v>
      </c>
      <c r="B14" s="117"/>
      <c r="C14" s="35" t="s">
        <v>20</v>
      </c>
      <c r="D14" s="27">
        <v>1</v>
      </c>
      <c r="E14" s="27" t="s">
        <v>10</v>
      </c>
      <c r="F14" s="28">
        <v>0</v>
      </c>
      <c r="G14" s="29">
        <f t="shared" ref="G14" si="2">(F14*D14)+D14</f>
        <v>1</v>
      </c>
      <c r="H14" s="30">
        <v>0</v>
      </c>
      <c r="I14" s="30">
        <v>0</v>
      </c>
      <c r="J14" s="31">
        <f t="shared" ref="J14" si="3">IF((H14+I14)="","",G14*(H14+I14))</f>
        <v>0</v>
      </c>
      <c r="K14" s="32"/>
    </row>
    <row r="15" spans="1:11" ht="18" customHeight="1" thickBot="1" x14ac:dyDescent="0.3">
      <c r="A15" s="80" t="str">
        <f>IF(D15=0,"",1+MAX(A6:A14))</f>
        <v/>
      </c>
      <c r="B15" s="81"/>
      <c r="C15" s="82" t="s">
        <v>13</v>
      </c>
      <c r="D15" s="83"/>
      <c r="E15" s="83"/>
      <c r="F15" s="83"/>
      <c r="G15" s="83"/>
      <c r="H15" s="83"/>
      <c r="I15" s="84"/>
      <c r="J15" s="84"/>
      <c r="K15" s="85">
        <f>(SUM(J8:J15))</f>
        <v>0</v>
      </c>
    </row>
    <row r="16" spans="1:11" ht="18" customHeight="1" thickBot="1" x14ac:dyDescent="0.3">
      <c r="A16" s="36"/>
      <c r="B16" s="68"/>
      <c r="D16" s="1"/>
      <c r="E16" s="1"/>
      <c r="F16" s="1"/>
      <c r="G16" s="1"/>
      <c r="H16" s="1"/>
      <c r="K16" s="37"/>
    </row>
    <row r="17" spans="1:11" ht="18" customHeight="1" thickBot="1" x14ac:dyDescent="0.3">
      <c r="A17" s="92"/>
      <c r="B17" s="93"/>
      <c r="C17" s="94" t="s">
        <v>47</v>
      </c>
      <c r="D17" s="95"/>
      <c r="E17" s="95"/>
      <c r="F17" s="95"/>
      <c r="G17" s="95"/>
      <c r="H17" s="95"/>
      <c r="I17" s="95"/>
      <c r="J17" s="95"/>
      <c r="K17" s="96"/>
    </row>
    <row r="18" spans="1:11" ht="15.75" thickBot="1" x14ac:dyDescent="0.3">
      <c r="A18" s="87" t="str">
        <f>IF(D18=0,"",1+MAX(A$7:A17))</f>
        <v/>
      </c>
      <c r="B18" s="97"/>
      <c r="C18" s="100" t="s">
        <v>48</v>
      </c>
      <c r="D18" s="98"/>
      <c r="E18" s="88"/>
      <c r="F18" s="28"/>
      <c r="G18" s="29"/>
      <c r="H18" s="89"/>
      <c r="I18" s="89"/>
      <c r="J18" s="90"/>
      <c r="K18" s="91"/>
    </row>
    <row r="19" spans="1:11" x14ac:dyDescent="0.25">
      <c r="A19" s="33" t="str">
        <f>IF(D19=0,"",1+MAX(A$8:A18))</f>
        <v/>
      </c>
      <c r="B19" s="63"/>
      <c r="C19" s="107" t="s">
        <v>151</v>
      </c>
      <c r="D19" s="38"/>
      <c r="E19" s="27"/>
      <c r="F19" s="28"/>
      <c r="G19" s="29"/>
      <c r="H19" s="30"/>
      <c r="I19" s="30"/>
      <c r="J19" s="31"/>
      <c r="K19" s="32"/>
    </row>
    <row r="20" spans="1:11" x14ac:dyDescent="0.25">
      <c r="A20" s="33">
        <f>IF(D20=0,"",1+MAX(A$8:A19))</f>
        <v>8</v>
      </c>
      <c r="B20" s="63" t="s">
        <v>56</v>
      </c>
      <c r="C20" s="99" t="s">
        <v>58</v>
      </c>
      <c r="D20" s="38">
        <v>633</v>
      </c>
      <c r="E20" s="27" t="s">
        <v>57</v>
      </c>
      <c r="F20" s="28">
        <v>0.1</v>
      </c>
      <c r="G20" s="29">
        <f t="shared" ref="G20" si="4">(F20*D20)+D20</f>
        <v>696.3</v>
      </c>
      <c r="H20" s="30">
        <v>0</v>
      </c>
      <c r="I20" s="30">
        <v>0</v>
      </c>
      <c r="J20" s="31">
        <f t="shared" ref="J20" si="5">IF((H20+I20)="","",G20*(H20+I20))</f>
        <v>0</v>
      </c>
      <c r="K20" s="32"/>
    </row>
    <row r="21" spans="1:11" x14ac:dyDescent="0.25">
      <c r="A21" s="33">
        <f>IF(D21=0,"",1+MAX(A$8:A20))</f>
        <v>9</v>
      </c>
      <c r="B21" s="63" t="s">
        <v>56</v>
      </c>
      <c r="C21" s="105" t="s">
        <v>59</v>
      </c>
      <c r="D21" s="38">
        <v>55</v>
      </c>
      <c r="E21" s="27" t="s">
        <v>57</v>
      </c>
      <c r="F21" s="28">
        <v>0.1</v>
      </c>
      <c r="G21" s="29">
        <f t="shared" ref="G21" si="6">(F21*D21)+D21</f>
        <v>60.5</v>
      </c>
      <c r="H21" s="30">
        <v>0</v>
      </c>
      <c r="I21" s="30">
        <v>0</v>
      </c>
      <c r="J21" s="31">
        <f t="shared" ref="J21" si="7">IF((H21+I21)="","",G21*(H21+I21))</f>
        <v>0</v>
      </c>
      <c r="K21" s="32"/>
    </row>
    <row r="22" spans="1:11" x14ac:dyDescent="0.25">
      <c r="A22" s="33">
        <f>IF(D22=0,"",1+MAX(A$8:A21))</f>
        <v>10</v>
      </c>
      <c r="B22" s="63" t="s">
        <v>56</v>
      </c>
      <c r="C22" s="105" t="s">
        <v>60</v>
      </c>
      <c r="D22" s="38">
        <v>151</v>
      </c>
      <c r="E22" s="27" t="s">
        <v>57</v>
      </c>
      <c r="F22" s="28">
        <v>0.1</v>
      </c>
      <c r="G22" s="29">
        <f t="shared" ref="G22" si="8">(F22*D22)+D22</f>
        <v>166.1</v>
      </c>
      <c r="H22" s="30">
        <v>0</v>
      </c>
      <c r="I22" s="30">
        <v>0</v>
      </c>
      <c r="J22" s="31">
        <f t="shared" ref="J22" si="9">IF((H22+I22)="","",G22*(H22+I22))</f>
        <v>0</v>
      </c>
      <c r="K22" s="32"/>
    </row>
    <row r="23" spans="1:11" ht="44.25" x14ac:dyDescent="0.25">
      <c r="A23" s="33">
        <f>IF(D23=0,"",1+MAX(A$8:A22))</f>
        <v>11</v>
      </c>
      <c r="B23" s="63" t="s">
        <v>130</v>
      </c>
      <c r="C23" s="105" t="s">
        <v>131</v>
      </c>
      <c r="D23" s="38">
        <f>706+34</f>
        <v>740</v>
      </c>
      <c r="E23" s="27" t="s">
        <v>61</v>
      </c>
      <c r="F23" s="28">
        <v>0.1</v>
      </c>
      <c r="G23" s="29">
        <f t="shared" ref="G23" si="10">(F23*D23)+D23</f>
        <v>814</v>
      </c>
      <c r="H23" s="30">
        <v>0</v>
      </c>
      <c r="I23" s="30">
        <v>0</v>
      </c>
      <c r="J23" s="31">
        <f t="shared" ref="J23" si="11">IF((H23+I23)="","",G23*(H23+I23))</f>
        <v>0</v>
      </c>
      <c r="K23" s="32"/>
    </row>
    <row r="24" spans="1:11" x14ac:dyDescent="0.25">
      <c r="A24" s="33">
        <f>IF(D24=0,"",1+MAX(A$8:A23))</f>
        <v>12</v>
      </c>
      <c r="B24" s="63" t="s">
        <v>56</v>
      </c>
      <c r="C24" s="105" t="s">
        <v>132</v>
      </c>
      <c r="D24" s="38">
        <v>16</v>
      </c>
      <c r="E24" s="27" t="s">
        <v>61</v>
      </c>
      <c r="F24" s="28">
        <v>0.1</v>
      </c>
      <c r="G24" s="29">
        <f t="shared" ref="G24" si="12">(F24*D24)+D24</f>
        <v>17.600000000000001</v>
      </c>
      <c r="H24" s="30">
        <v>0</v>
      </c>
      <c r="I24" s="30">
        <v>0</v>
      </c>
      <c r="J24" s="31">
        <f t="shared" ref="J24" si="13">IF((H24+I24)="","",G24*(H24+I24))</f>
        <v>0</v>
      </c>
      <c r="K24" s="32"/>
    </row>
    <row r="25" spans="1:11" ht="30" x14ac:dyDescent="0.25">
      <c r="A25" s="33">
        <f>IF(D25=0,"",1+MAX(A$8:A24))</f>
        <v>13</v>
      </c>
      <c r="B25" s="63" t="s">
        <v>56</v>
      </c>
      <c r="C25" s="105" t="s">
        <v>81</v>
      </c>
      <c r="D25" s="38">
        <v>102</v>
      </c>
      <c r="E25" s="27" t="s">
        <v>61</v>
      </c>
      <c r="F25" s="28">
        <v>0.1</v>
      </c>
      <c r="G25" s="29">
        <f t="shared" ref="G25" si="14">(F25*D25)+D25</f>
        <v>112.2</v>
      </c>
      <c r="H25" s="30">
        <v>0</v>
      </c>
      <c r="I25" s="30">
        <v>0</v>
      </c>
      <c r="J25" s="31">
        <f t="shared" ref="J25" si="15">IF((H25+I25)="","",G25*(H25+I25))</f>
        <v>0</v>
      </c>
      <c r="K25" s="32"/>
    </row>
    <row r="26" spans="1:11" x14ac:dyDescent="0.25">
      <c r="A26" s="33" t="str">
        <f>IF(D26=0,"",1+MAX(A$8:A25))</f>
        <v/>
      </c>
      <c r="B26" s="63"/>
      <c r="C26" s="107" t="s">
        <v>152</v>
      </c>
      <c r="D26" s="38"/>
      <c r="E26" s="27"/>
      <c r="F26" s="28"/>
      <c r="G26" s="29"/>
      <c r="H26" s="30"/>
      <c r="I26" s="30"/>
      <c r="J26" s="31"/>
      <c r="K26" s="32"/>
    </row>
    <row r="27" spans="1:11" x14ac:dyDescent="0.25">
      <c r="A27" s="33">
        <f>IF(D27=0,"",1+MAX(A$8:A26))</f>
        <v>14</v>
      </c>
      <c r="B27" s="63"/>
      <c r="C27" s="99" t="s">
        <v>154</v>
      </c>
      <c r="D27" s="110">
        <v>2595</v>
      </c>
      <c r="E27" s="111" t="s">
        <v>57</v>
      </c>
      <c r="F27" s="28"/>
      <c r="G27" s="29"/>
      <c r="H27" s="30"/>
      <c r="I27" s="30"/>
      <c r="J27" s="31"/>
      <c r="K27" s="32"/>
    </row>
    <row r="28" spans="1:11" x14ac:dyDescent="0.25">
      <c r="A28" s="33">
        <f>IF(D28=0,"",1+MAX(A$8:A27))</f>
        <v>15</v>
      </c>
      <c r="B28" s="63"/>
      <c r="C28" s="112" t="s">
        <v>155</v>
      </c>
      <c r="D28" s="38">
        <f>(2025)</f>
        <v>2025</v>
      </c>
      <c r="E28" s="27" t="s">
        <v>57</v>
      </c>
      <c r="F28" s="28">
        <v>0.15</v>
      </c>
      <c r="G28" s="29">
        <f t="shared" ref="G28:G52" si="16">(F28*D28)+D28</f>
        <v>2328.75</v>
      </c>
      <c r="H28" s="30">
        <v>0</v>
      </c>
      <c r="I28" s="30">
        <v>0</v>
      </c>
      <c r="J28" s="31">
        <f t="shared" ref="J28:J52" si="17">IF((H28+I28)="","",G28*(H28+I28))</f>
        <v>0</v>
      </c>
      <c r="K28" s="32"/>
    </row>
    <row r="29" spans="1:11" x14ac:dyDescent="0.25">
      <c r="A29" s="33">
        <f>IF(D29=0,"",1+MAX(A$8:A28))</f>
        <v>16</v>
      </c>
      <c r="B29" s="63"/>
      <c r="C29" s="112" t="s">
        <v>183</v>
      </c>
      <c r="D29" s="38">
        <f>(570)</f>
        <v>570</v>
      </c>
      <c r="E29" s="27" t="s">
        <v>57</v>
      </c>
      <c r="F29" s="28">
        <v>0.15</v>
      </c>
      <c r="G29" s="29">
        <f t="shared" ref="G29" si="18">(F29*D29)+D29</f>
        <v>655.5</v>
      </c>
      <c r="H29" s="30">
        <v>0</v>
      </c>
      <c r="I29" s="30">
        <v>0</v>
      </c>
      <c r="J29" s="31">
        <f t="shared" ref="J29" si="19">IF((H29+I29)="","",G29*(H29+I29))</f>
        <v>0</v>
      </c>
      <c r="K29" s="32"/>
    </row>
    <row r="30" spans="1:11" x14ac:dyDescent="0.25">
      <c r="A30" s="33">
        <f>IF(D30=0,"",1+MAX(A$8:A29))</f>
        <v>17</v>
      </c>
      <c r="B30" s="63"/>
      <c r="C30" s="112" t="s">
        <v>156</v>
      </c>
      <c r="D30" s="38">
        <v>2595</v>
      </c>
      <c r="E30" s="27" t="s">
        <v>57</v>
      </c>
      <c r="F30" s="28">
        <v>0.15</v>
      </c>
      <c r="G30" s="29">
        <f t="shared" si="16"/>
        <v>2984.25</v>
      </c>
      <c r="H30" s="30">
        <v>0</v>
      </c>
      <c r="I30" s="30">
        <v>0</v>
      </c>
      <c r="J30" s="31">
        <f t="shared" si="17"/>
        <v>0</v>
      </c>
      <c r="K30" s="32"/>
    </row>
    <row r="31" spans="1:11" x14ac:dyDescent="0.25">
      <c r="A31" s="33">
        <f>IF(D31=0,"",1+MAX(A$8:A30))</f>
        <v>18</v>
      </c>
      <c r="B31" s="63"/>
      <c r="C31" s="113" t="s">
        <v>186</v>
      </c>
      <c r="D31" s="38">
        <f>(1.25*(2595*0.127))</f>
        <v>411.95625000000001</v>
      </c>
      <c r="E31" s="27" t="s">
        <v>135</v>
      </c>
      <c r="F31" s="28">
        <v>0.15</v>
      </c>
      <c r="G31" s="29">
        <f t="shared" si="16"/>
        <v>473.74968749999999</v>
      </c>
      <c r="H31" s="30">
        <v>0</v>
      </c>
      <c r="I31" s="30">
        <v>0</v>
      </c>
      <c r="J31" s="31">
        <f t="shared" si="17"/>
        <v>0</v>
      </c>
      <c r="K31" s="32"/>
    </row>
    <row r="32" spans="1:11" x14ac:dyDescent="0.25">
      <c r="A32" s="33">
        <f>IF(D32=0,"",1+MAX(A$8:A31))</f>
        <v>19</v>
      </c>
      <c r="B32" s="63"/>
      <c r="C32" s="112" t="s">
        <v>157</v>
      </c>
      <c r="D32" s="38">
        <v>2595</v>
      </c>
      <c r="E32" s="27" t="s">
        <v>57</v>
      </c>
      <c r="F32" s="28">
        <v>0.15</v>
      </c>
      <c r="G32" s="29">
        <f t="shared" si="16"/>
        <v>2984.25</v>
      </c>
      <c r="H32" s="30">
        <v>0</v>
      </c>
      <c r="I32" s="30">
        <v>0</v>
      </c>
      <c r="J32" s="31">
        <f t="shared" si="17"/>
        <v>0</v>
      </c>
      <c r="K32" s="32"/>
    </row>
    <row r="33" spans="1:11" x14ac:dyDescent="0.25">
      <c r="A33" s="33">
        <f>IF(D33=0,"",1+MAX(A$8:A32))</f>
        <v>20</v>
      </c>
      <c r="B33" s="63"/>
      <c r="C33" s="112" t="s">
        <v>160</v>
      </c>
      <c r="D33" s="38">
        <f>(263*2)</f>
        <v>526</v>
      </c>
      <c r="E33" s="27" t="s">
        <v>57</v>
      </c>
      <c r="F33" s="28">
        <v>0.15</v>
      </c>
      <c r="G33" s="29">
        <f t="shared" si="16"/>
        <v>604.9</v>
      </c>
      <c r="H33" s="30">
        <v>0</v>
      </c>
      <c r="I33" s="30">
        <v>0</v>
      </c>
      <c r="J33" s="31">
        <f t="shared" si="17"/>
        <v>0</v>
      </c>
      <c r="K33" s="32"/>
    </row>
    <row r="34" spans="1:11" x14ac:dyDescent="0.25">
      <c r="A34" s="33">
        <f>IF(D34=0,"",1+MAX(A$8:A33))</f>
        <v>21</v>
      </c>
      <c r="B34" s="63"/>
      <c r="C34" s="113" t="s">
        <v>158</v>
      </c>
      <c r="D34" s="38">
        <v>287</v>
      </c>
      <c r="E34" s="27" t="s">
        <v>61</v>
      </c>
      <c r="F34" s="28">
        <v>0.15</v>
      </c>
      <c r="G34" s="29">
        <f t="shared" si="16"/>
        <v>330.05</v>
      </c>
      <c r="H34" s="30">
        <v>0</v>
      </c>
      <c r="I34" s="30">
        <v>0</v>
      </c>
      <c r="J34" s="31">
        <f t="shared" si="17"/>
        <v>0</v>
      </c>
      <c r="K34" s="32"/>
    </row>
    <row r="35" spans="1:11" x14ac:dyDescent="0.25">
      <c r="A35" s="33">
        <f>IF(D35=0,"",1+MAX(A$8:A34))</f>
        <v>22</v>
      </c>
      <c r="B35" s="63"/>
      <c r="C35" s="112" t="s">
        <v>159</v>
      </c>
      <c r="D35" s="38">
        <v>385</v>
      </c>
      <c r="E35" s="27" t="s">
        <v>61</v>
      </c>
      <c r="F35" s="28">
        <v>0.15</v>
      </c>
      <c r="G35" s="29">
        <f t="shared" si="16"/>
        <v>442.75</v>
      </c>
      <c r="H35" s="30">
        <v>0</v>
      </c>
      <c r="I35" s="30">
        <v>0</v>
      </c>
      <c r="J35" s="31">
        <f t="shared" si="17"/>
        <v>0</v>
      </c>
      <c r="K35" s="32"/>
    </row>
    <row r="36" spans="1:11" x14ac:dyDescent="0.25">
      <c r="A36" s="33">
        <f>IF(D36=0,"",1+MAX(A$8:A35))</f>
        <v>23</v>
      </c>
      <c r="B36" s="63"/>
      <c r="C36" s="99" t="s">
        <v>162</v>
      </c>
      <c r="D36" s="38">
        <v>1186</v>
      </c>
      <c r="E36" s="27" t="s">
        <v>135</v>
      </c>
      <c r="F36" s="28">
        <v>0.15</v>
      </c>
      <c r="G36" s="29">
        <f t="shared" si="16"/>
        <v>1363.9</v>
      </c>
      <c r="H36" s="30">
        <v>0</v>
      </c>
      <c r="I36" s="30">
        <v>0</v>
      </c>
      <c r="J36" s="31">
        <f t="shared" si="17"/>
        <v>0</v>
      </c>
      <c r="K36" s="32"/>
    </row>
    <row r="37" spans="1:11" x14ac:dyDescent="0.25">
      <c r="A37" s="33">
        <f>IF(D37=0,"",1+MAX(A$8:A36))</f>
        <v>24</v>
      </c>
      <c r="B37" s="63"/>
      <c r="C37" s="105" t="s">
        <v>161</v>
      </c>
      <c r="D37" s="38">
        <v>7</v>
      </c>
      <c r="E37" s="27" t="s">
        <v>135</v>
      </c>
      <c r="F37" s="28">
        <v>0.15</v>
      </c>
      <c r="G37" s="29">
        <f t="shared" si="16"/>
        <v>8.0500000000000007</v>
      </c>
      <c r="H37" s="30">
        <v>0</v>
      </c>
      <c r="I37" s="30">
        <v>0</v>
      </c>
      <c r="J37" s="31">
        <f t="shared" si="17"/>
        <v>0</v>
      </c>
      <c r="K37" s="32"/>
    </row>
    <row r="38" spans="1:11" ht="29.25" x14ac:dyDescent="0.25">
      <c r="A38" s="33">
        <f>IF(D38=0,"",1+MAX(A$8:A37))</f>
        <v>25</v>
      </c>
      <c r="B38" s="63"/>
      <c r="C38" s="112" t="s">
        <v>190</v>
      </c>
      <c r="D38" s="38">
        <f>((61+197+63+122+24)*4)</f>
        <v>1868</v>
      </c>
      <c r="E38" s="27" t="s">
        <v>57</v>
      </c>
      <c r="F38" s="28">
        <v>0.15</v>
      </c>
      <c r="G38" s="29">
        <f t="shared" ref="G38" si="20">(F38*D38)+D38</f>
        <v>2148.1999999999998</v>
      </c>
      <c r="H38" s="30">
        <v>0</v>
      </c>
      <c r="I38" s="30">
        <v>0</v>
      </c>
      <c r="J38" s="31">
        <f t="shared" ref="J38" si="21">IF((H38+I38)="","",G38*(H38+I38))</f>
        <v>0</v>
      </c>
      <c r="K38" s="32"/>
    </row>
    <row r="39" spans="1:11" x14ac:dyDescent="0.25">
      <c r="A39" s="33">
        <f>IF(D39=0,"",1+MAX(A$8:A38))</f>
        <v>26</v>
      </c>
      <c r="B39" s="63"/>
      <c r="C39" s="112" t="s">
        <v>187</v>
      </c>
      <c r="D39" s="38">
        <f t="shared" ref="D39:D40" si="22">((61+197+63+122+24)*4)</f>
        <v>1868</v>
      </c>
      <c r="E39" s="27" t="s">
        <v>57</v>
      </c>
      <c r="F39" s="28">
        <v>0.15</v>
      </c>
      <c r="G39" s="29">
        <f t="shared" ref="G39:G42" si="23">(F39*D39)+D39</f>
        <v>2148.1999999999998</v>
      </c>
      <c r="H39" s="30">
        <v>0</v>
      </c>
      <c r="I39" s="30">
        <v>0</v>
      </c>
      <c r="J39" s="31">
        <f t="shared" ref="J39:J42" si="24">IF((H39+I39)="","",G39*(H39+I39))</f>
        <v>0</v>
      </c>
      <c r="K39" s="32"/>
    </row>
    <row r="40" spans="1:11" x14ac:dyDescent="0.25">
      <c r="A40" s="33">
        <f>IF(D40=0,"",1+MAX(A$8:A39))</f>
        <v>27</v>
      </c>
      <c r="B40" s="63"/>
      <c r="C40" s="112" t="s">
        <v>188</v>
      </c>
      <c r="D40" s="38">
        <f t="shared" si="22"/>
        <v>1868</v>
      </c>
      <c r="E40" s="27" t="s">
        <v>57</v>
      </c>
      <c r="F40" s="28">
        <v>0.15</v>
      </c>
      <c r="G40" s="29">
        <f t="shared" si="23"/>
        <v>2148.1999999999998</v>
      </c>
      <c r="H40" s="30">
        <v>0</v>
      </c>
      <c r="I40" s="30">
        <v>0</v>
      </c>
      <c r="J40" s="31">
        <f t="shared" si="24"/>
        <v>0</v>
      </c>
      <c r="K40" s="32"/>
    </row>
    <row r="41" spans="1:11" ht="30" x14ac:dyDescent="0.25">
      <c r="A41" s="33">
        <f>IF(D41=0,"",1+MAX(A$8:A40))</f>
        <v>28</v>
      </c>
      <c r="B41" s="63"/>
      <c r="C41" s="112" t="s">
        <v>191</v>
      </c>
      <c r="D41" s="38">
        <v>1</v>
      </c>
      <c r="E41" s="27" t="s">
        <v>10</v>
      </c>
      <c r="F41" s="28">
        <v>0.15</v>
      </c>
      <c r="G41" s="29">
        <f t="shared" si="23"/>
        <v>1.1499999999999999</v>
      </c>
      <c r="H41" s="30">
        <v>0</v>
      </c>
      <c r="I41" s="30">
        <v>0</v>
      </c>
      <c r="J41" s="31">
        <f t="shared" si="24"/>
        <v>0</v>
      </c>
      <c r="K41" s="32"/>
    </row>
    <row r="42" spans="1:11" x14ac:dyDescent="0.25">
      <c r="A42" s="33">
        <f>IF(D42=0,"",1+MAX(A$8:A41))</f>
        <v>29</v>
      </c>
      <c r="B42" s="63"/>
      <c r="C42" s="112" t="s">
        <v>192</v>
      </c>
      <c r="D42" s="38">
        <f>((61+197+63+122+24)*4)*2</f>
        <v>3736</v>
      </c>
      <c r="E42" s="27" t="s">
        <v>57</v>
      </c>
      <c r="F42" s="28">
        <v>0.15</v>
      </c>
      <c r="G42" s="29">
        <f t="shared" si="23"/>
        <v>4296.3999999999996</v>
      </c>
      <c r="H42" s="30">
        <v>0</v>
      </c>
      <c r="I42" s="30">
        <v>0</v>
      </c>
      <c r="J42" s="31">
        <f t="shared" si="24"/>
        <v>0</v>
      </c>
      <c r="K42" s="32"/>
    </row>
    <row r="43" spans="1:11" ht="30" x14ac:dyDescent="0.25">
      <c r="A43" s="33">
        <f>IF(D43=0,"",1+MAX(A$8:A42))</f>
        <v>30</v>
      </c>
      <c r="B43" s="63"/>
      <c r="C43" s="105" t="s">
        <v>185</v>
      </c>
      <c r="D43" s="38">
        <v>709</v>
      </c>
      <c r="E43" s="27" t="s">
        <v>57</v>
      </c>
      <c r="F43" s="28">
        <v>0.15</v>
      </c>
      <c r="G43" s="29">
        <f t="shared" si="16"/>
        <v>815.35</v>
      </c>
      <c r="H43" s="30">
        <v>0</v>
      </c>
      <c r="I43" s="30">
        <v>0</v>
      </c>
      <c r="J43" s="31">
        <f t="shared" si="17"/>
        <v>0</v>
      </c>
      <c r="K43" s="32"/>
    </row>
    <row r="44" spans="1:11" x14ac:dyDescent="0.25">
      <c r="A44" s="33">
        <f>IF(D44=0,"",1+MAX(A$8:A43))</f>
        <v>31</v>
      </c>
      <c r="B44" s="63"/>
      <c r="C44" s="113" t="s">
        <v>186</v>
      </c>
      <c r="D44" s="38">
        <f>(1.25*709*0.127)</f>
        <v>112.55375000000001</v>
      </c>
      <c r="E44" s="27" t="s">
        <v>135</v>
      </c>
      <c r="F44" s="28">
        <v>0.15</v>
      </c>
      <c r="G44" s="29">
        <f t="shared" ref="G44:G45" si="25">(F44*D44)+D44</f>
        <v>129.4368125</v>
      </c>
      <c r="H44" s="30">
        <v>0</v>
      </c>
      <c r="I44" s="30">
        <v>0</v>
      </c>
      <c r="J44" s="31">
        <f t="shared" ref="J44:J45" si="26">IF((H44+I44)="","",G44*(H44+I44))</f>
        <v>0</v>
      </c>
      <c r="K44" s="32"/>
    </row>
    <row r="45" spans="1:11" x14ac:dyDescent="0.25">
      <c r="A45" s="33">
        <f>IF(D45=0,"",1+MAX(A$8:A44))</f>
        <v>32</v>
      </c>
      <c r="B45" s="63"/>
      <c r="C45" s="112" t="s">
        <v>156</v>
      </c>
      <c r="D45" s="38">
        <v>709</v>
      </c>
      <c r="E45" s="27" t="s">
        <v>57</v>
      </c>
      <c r="F45" s="28">
        <v>0.15</v>
      </c>
      <c r="G45" s="29">
        <f t="shared" si="25"/>
        <v>815.35</v>
      </c>
      <c r="H45" s="30">
        <v>0</v>
      </c>
      <c r="I45" s="30">
        <v>0</v>
      </c>
      <c r="J45" s="31">
        <f t="shared" si="26"/>
        <v>0</v>
      </c>
      <c r="K45" s="32"/>
    </row>
    <row r="46" spans="1:11" x14ac:dyDescent="0.25">
      <c r="A46" s="33">
        <f>IF(D46=0,"",1+MAX(A$8:A45))</f>
        <v>33</v>
      </c>
      <c r="B46" s="63"/>
      <c r="C46" s="112" t="s">
        <v>172</v>
      </c>
      <c r="D46" s="38">
        <v>709</v>
      </c>
      <c r="E46" s="27" t="s">
        <v>57</v>
      </c>
      <c r="F46" s="28">
        <v>0.15</v>
      </c>
      <c r="G46" s="29">
        <f t="shared" si="16"/>
        <v>815.35</v>
      </c>
      <c r="H46" s="30">
        <v>0</v>
      </c>
      <c r="I46" s="30">
        <v>0</v>
      </c>
      <c r="J46" s="31">
        <f t="shared" si="17"/>
        <v>0</v>
      </c>
      <c r="K46" s="32"/>
    </row>
    <row r="47" spans="1:11" ht="30" x14ac:dyDescent="0.25">
      <c r="A47" s="33">
        <f>IF(D47=0,"",1+MAX(A$8:A46))</f>
        <v>34</v>
      </c>
      <c r="B47" s="63"/>
      <c r="C47" s="105" t="s">
        <v>184</v>
      </c>
      <c r="D47" s="38">
        <v>151</v>
      </c>
      <c r="E47" s="27" t="s">
        <v>57</v>
      </c>
      <c r="F47" s="28">
        <v>0.15</v>
      </c>
      <c r="G47" s="29">
        <f t="shared" si="16"/>
        <v>173.65</v>
      </c>
      <c r="H47" s="30">
        <v>0</v>
      </c>
      <c r="I47" s="30">
        <v>0</v>
      </c>
      <c r="J47" s="31">
        <f t="shared" si="17"/>
        <v>0</v>
      </c>
      <c r="K47" s="32"/>
    </row>
    <row r="48" spans="1:11" x14ac:dyDescent="0.25">
      <c r="A48" s="33">
        <f>IF(D48=0,"",1+MAX(A$8:A47))</f>
        <v>35</v>
      </c>
      <c r="B48" s="63"/>
      <c r="C48" s="112" t="s">
        <v>173</v>
      </c>
      <c r="D48" s="38">
        <f>(55+49+33+33+86+8+90)</f>
        <v>354</v>
      </c>
      <c r="E48" s="27" t="s">
        <v>61</v>
      </c>
      <c r="F48" s="28">
        <v>0.15</v>
      </c>
      <c r="G48" s="29">
        <f t="shared" si="16"/>
        <v>407.1</v>
      </c>
      <c r="H48" s="30">
        <v>0</v>
      </c>
      <c r="I48" s="30">
        <v>0</v>
      </c>
      <c r="J48" s="31">
        <f t="shared" si="17"/>
        <v>0</v>
      </c>
      <c r="K48" s="32"/>
    </row>
    <row r="49" spans="1:11" x14ac:dyDescent="0.25">
      <c r="A49" s="33">
        <f>IF(D49=0,"",1+MAX(A$8:A48))</f>
        <v>36</v>
      </c>
      <c r="B49" s="63"/>
      <c r="C49" s="105" t="s">
        <v>174</v>
      </c>
      <c r="D49" s="27">
        <v>2693</v>
      </c>
      <c r="E49" s="27" t="s">
        <v>61</v>
      </c>
      <c r="F49" s="28">
        <v>0.15</v>
      </c>
      <c r="G49" s="29">
        <f t="shared" si="16"/>
        <v>3096.95</v>
      </c>
      <c r="H49" s="30">
        <v>0</v>
      </c>
      <c r="I49" s="30">
        <v>0</v>
      </c>
      <c r="J49" s="31">
        <f t="shared" si="17"/>
        <v>0</v>
      </c>
      <c r="K49" s="32"/>
    </row>
    <row r="50" spans="1:11" x14ac:dyDescent="0.25">
      <c r="A50" s="33">
        <f>IF(D50=0,"",1+MAX(A$8:A49))</f>
        <v>37</v>
      </c>
      <c r="B50" s="63"/>
      <c r="C50" s="105" t="s">
        <v>175</v>
      </c>
      <c r="D50" s="38">
        <v>9910</v>
      </c>
      <c r="E50" s="27" t="s">
        <v>61</v>
      </c>
      <c r="F50" s="28">
        <v>0.15</v>
      </c>
      <c r="G50" s="29">
        <f t="shared" si="16"/>
        <v>11396.5</v>
      </c>
      <c r="H50" s="30">
        <v>0</v>
      </c>
      <c r="I50" s="30">
        <v>0</v>
      </c>
      <c r="J50" s="31">
        <f t="shared" si="17"/>
        <v>0</v>
      </c>
      <c r="K50" s="32"/>
    </row>
    <row r="51" spans="1:11" x14ac:dyDescent="0.25">
      <c r="A51" s="33">
        <f>IF(D51=0,"",1+MAX(A$8:A50))</f>
        <v>38</v>
      </c>
      <c r="B51" s="63"/>
      <c r="C51" s="105" t="s">
        <v>176</v>
      </c>
      <c r="D51" s="38">
        <v>6372</v>
      </c>
      <c r="E51" s="27" t="s">
        <v>61</v>
      </c>
      <c r="F51" s="28">
        <v>0.15</v>
      </c>
      <c r="G51" s="29">
        <f t="shared" si="16"/>
        <v>7327.8</v>
      </c>
      <c r="H51" s="30">
        <v>0</v>
      </c>
      <c r="I51" s="30">
        <v>0</v>
      </c>
      <c r="J51" s="31">
        <f t="shared" si="17"/>
        <v>0</v>
      </c>
      <c r="K51" s="32"/>
    </row>
    <row r="52" spans="1:11" ht="15.75" thickBot="1" x14ac:dyDescent="0.3">
      <c r="A52" s="33">
        <f>IF(D52=0,"",1+MAX(A$8:A51))</f>
        <v>39</v>
      </c>
      <c r="B52" s="63"/>
      <c r="C52" s="105" t="s">
        <v>173</v>
      </c>
      <c r="D52" s="38">
        <v>18494</v>
      </c>
      <c r="E52" s="27" t="s">
        <v>61</v>
      </c>
      <c r="F52" s="28">
        <v>0.15</v>
      </c>
      <c r="G52" s="29">
        <f t="shared" si="16"/>
        <v>21268.1</v>
      </c>
      <c r="H52" s="30">
        <v>0</v>
      </c>
      <c r="I52" s="30">
        <v>0</v>
      </c>
      <c r="J52" s="31">
        <f t="shared" si="17"/>
        <v>0</v>
      </c>
      <c r="K52" s="32"/>
    </row>
    <row r="53" spans="1:11" ht="15.75" thickBot="1" x14ac:dyDescent="0.3">
      <c r="A53" s="33" t="str">
        <f>IF(D53=0,"",1+MAX(A$8:A49))</f>
        <v/>
      </c>
      <c r="B53" s="97"/>
      <c r="C53" s="100" t="s">
        <v>79</v>
      </c>
      <c r="D53" s="98"/>
      <c r="E53" s="88"/>
      <c r="F53" s="28"/>
      <c r="G53" s="29"/>
      <c r="H53" s="89"/>
      <c r="I53" s="89"/>
      <c r="J53" s="90"/>
      <c r="K53" s="91"/>
    </row>
    <row r="54" spans="1:11" ht="30" x14ac:dyDescent="0.25">
      <c r="A54" s="33">
        <f>IF(D54=0,"",1+MAX(A$8:A53))</f>
        <v>40</v>
      </c>
      <c r="B54" s="63" t="s">
        <v>56</v>
      </c>
      <c r="C54" s="105" t="s">
        <v>80</v>
      </c>
      <c r="D54" s="38">
        <v>1</v>
      </c>
      <c r="E54" s="27" t="s">
        <v>34</v>
      </c>
      <c r="F54" s="28">
        <v>0</v>
      </c>
      <c r="G54" s="29">
        <f t="shared" ref="G54" si="27">(F54*D54)+D54</f>
        <v>1</v>
      </c>
      <c r="H54" s="30">
        <v>0</v>
      </c>
      <c r="I54" s="30">
        <v>0</v>
      </c>
      <c r="J54" s="31">
        <f t="shared" ref="J54" si="28">IF((H54+I54)="","",G54*(H54+I54))</f>
        <v>0</v>
      </c>
      <c r="K54" s="32"/>
    </row>
    <row r="55" spans="1:11" x14ac:dyDescent="0.25">
      <c r="A55" s="33">
        <f>IF(D55=0,"",1+MAX(A$8:A54))</f>
        <v>41</v>
      </c>
      <c r="B55" s="63" t="s">
        <v>56</v>
      </c>
      <c r="C55" s="105" t="s">
        <v>83</v>
      </c>
      <c r="D55" s="38">
        <v>82</v>
      </c>
      <c r="E55" s="27" t="s">
        <v>61</v>
      </c>
      <c r="F55" s="28">
        <v>0.1</v>
      </c>
      <c r="G55" s="29">
        <f t="shared" ref="G55:G65" si="29">(F55*D55)+D55</f>
        <v>90.2</v>
      </c>
      <c r="H55" s="30">
        <v>0</v>
      </c>
      <c r="I55" s="30">
        <v>0</v>
      </c>
      <c r="J55" s="31">
        <f t="shared" ref="J55:J65" si="30">IF((H55+I55)="","",G55*(H55+I55))</f>
        <v>0</v>
      </c>
      <c r="K55" s="32"/>
    </row>
    <row r="56" spans="1:11" ht="44.25" x14ac:dyDescent="0.25">
      <c r="A56" s="33">
        <f>IF(D56=0,"",1+MAX(A$8:A55))</f>
        <v>42</v>
      </c>
      <c r="B56" s="63" t="s">
        <v>171</v>
      </c>
      <c r="C56" s="105" t="s">
        <v>163</v>
      </c>
      <c r="D56" s="38">
        <v>2</v>
      </c>
      <c r="E56" s="27" t="s">
        <v>34</v>
      </c>
      <c r="F56" s="28">
        <v>0</v>
      </c>
      <c r="G56" s="29">
        <f t="shared" si="29"/>
        <v>2</v>
      </c>
      <c r="H56" s="30">
        <v>0</v>
      </c>
      <c r="I56" s="30">
        <v>0</v>
      </c>
      <c r="J56" s="31">
        <f t="shared" si="30"/>
        <v>0</v>
      </c>
      <c r="K56" s="32"/>
    </row>
    <row r="57" spans="1:11" ht="44.25" x14ac:dyDescent="0.25">
      <c r="A57" s="33">
        <f>IF(D57=0,"",1+MAX(A$8:A56))</f>
        <v>43</v>
      </c>
      <c r="B57" s="63" t="s">
        <v>171</v>
      </c>
      <c r="C57" s="105" t="s">
        <v>163</v>
      </c>
      <c r="D57" s="38">
        <v>2</v>
      </c>
      <c r="E57" s="27" t="s">
        <v>34</v>
      </c>
      <c r="F57" s="28">
        <v>0</v>
      </c>
      <c r="G57" s="29">
        <f t="shared" si="29"/>
        <v>2</v>
      </c>
      <c r="H57" s="30">
        <v>0</v>
      </c>
      <c r="I57" s="30">
        <v>0</v>
      </c>
      <c r="J57" s="31">
        <f t="shared" si="30"/>
        <v>0</v>
      </c>
      <c r="K57" s="32"/>
    </row>
    <row r="58" spans="1:11" ht="44.25" x14ac:dyDescent="0.25">
      <c r="A58" s="33">
        <f>IF(D58=0,"",1+MAX(A$8:A57))</f>
        <v>44</v>
      </c>
      <c r="B58" s="63" t="s">
        <v>171</v>
      </c>
      <c r="C58" s="105" t="s">
        <v>164</v>
      </c>
      <c r="D58" s="38">
        <v>1</v>
      </c>
      <c r="E58" s="27" t="s">
        <v>34</v>
      </c>
      <c r="F58" s="28">
        <v>0</v>
      </c>
      <c r="G58" s="29">
        <f t="shared" si="29"/>
        <v>1</v>
      </c>
      <c r="H58" s="30">
        <v>0</v>
      </c>
      <c r="I58" s="30">
        <v>0</v>
      </c>
      <c r="J58" s="31">
        <f t="shared" si="30"/>
        <v>0</v>
      </c>
      <c r="K58" s="32"/>
    </row>
    <row r="59" spans="1:11" ht="30" x14ac:dyDescent="0.25">
      <c r="A59" s="33"/>
      <c r="B59" s="63"/>
      <c r="C59" s="114" t="s">
        <v>189</v>
      </c>
      <c r="D59" s="38"/>
      <c r="E59" s="27"/>
      <c r="F59" s="28"/>
      <c r="G59" s="29"/>
      <c r="H59" s="30"/>
      <c r="I59" s="30"/>
      <c r="J59" s="31"/>
      <c r="K59" s="32"/>
    </row>
    <row r="60" spans="1:11" ht="30" x14ac:dyDescent="0.25">
      <c r="A60" s="33">
        <f>IF(D60=0,"",1+MAX(A$8:A59))</f>
        <v>45</v>
      </c>
      <c r="B60" s="63" t="s">
        <v>194</v>
      </c>
      <c r="C60" s="105" t="s">
        <v>165</v>
      </c>
      <c r="D60" s="38">
        <v>2</v>
      </c>
      <c r="E60" s="27" t="s">
        <v>34</v>
      </c>
      <c r="F60" s="28">
        <v>0</v>
      </c>
      <c r="G60" s="29">
        <f t="shared" si="29"/>
        <v>2</v>
      </c>
      <c r="H60" s="30">
        <v>0</v>
      </c>
      <c r="I60" s="30">
        <v>0</v>
      </c>
      <c r="J60" s="31">
        <f t="shared" si="30"/>
        <v>0</v>
      </c>
      <c r="K60" s="32"/>
    </row>
    <row r="61" spans="1:11" ht="30" x14ac:dyDescent="0.25">
      <c r="A61" s="33">
        <f>IF(D61=0,"",1+MAX(A$8:A60))</f>
        <v>46</v>
      </c>
      <c r="B61" s="63" t="s">
        <v>194</v>
      </c>
      <c r="C61" s="105" t="s">
        <v>166</v>
      </c>
      <c r="D61" s="38">
        <v>2</v>
      </c>
      <c r="E61" s="27" t="s">
        <v>34</v>
      </c>
      <c r="F61" s="28">
        <v>0</v>
      </c>
      <c r="G61" s="29">
        <f t="shared" si="29"/>
        <v>2</v>
      </c>
      <c r="H61" s="30">
        <v>0</v>
      </c>
      <c r="I61" s="30">
        <v>0</v>
      </c>
      <c r="J61" s="31">
        <f t="shared" si="30"/>
        <v>0</v>
      </c>
      <c r="K61" s="32"/>
    </row>
    <row r="62" spans="1:11" ht="30" x14ac:dyDescent="0.25">
      <c r="A62" s="33">
        <f>IF(D62=0,"",1+MAX(A$8:A61))</f>
        <v>47</v>
      </c>
      <c r="B62" s="63" t="s">
        <v>194</v>
      </c>
      <c r="C62" s="105" t="s">
        <v>167</v>
      </c>
      <c r="D62" s="38">
        <v>2</v>
      </c>
      <c r="E62" s="27" t="s">
        <v>34</v>
      </c>
      <c r="F62" s="28">
        <v>0</v>
      </c>
      <c r="G62" s="29">
        <f t="shared" si="29"/>
        <v>2</v>
      </c>
      <c r="H62" s="30">
        <v>0</v>
      </c>
      <c r="I62" s="30">
        <v>0</v>
      </c>
      <c r="J62" s="31">
        <f t="shared" si="30"/>
        <v>0</v>
      </c>
      <c r="K62" s="32"/>
    </row>
    <row r="63" spans="1:11" ht="30" x14ac:dyDescent="0.25">
      <c r="A63" s="33">
        <f>IF(D63=0,"",1+MAX(A$8:A62))</f>
        <v>48</v>
      </c>
      <c r="B63" s="63" t="s">
        <v>194</v>
      </c>
      <c r="C63" s="105" t="s">
        <v>168</v>
      </c>
      <c r="D63" s="38">
        <v>1</v>
      </c>
      <c r="E63" s="27" t="s">
        <v>34</v>
      </c>
      <c r="F63" s="28">
        <v>0</v>
      </c>
      <c r="G63" s="29">
        <f t="shared" si="29"/>
        <v>1</v>
      </c>
      <c r="H63" s="30">
        <v>0</v>
      </c>
      <c r="I63" s="30">
        <v>0</v>
      </c>
      <c r="J63" s="31">
        <f t="shared" si="30"/>
        <v>0</v>
      </c>
      <c r="K63" s="32"/>
    </row>
    <row r="64" spans="1:11" ht="30" x14ac:dyDescent="0.25">
      <c r="A64" s="33">
        <f>IF(D64=0,"",1+MAX(A$8:A63))</f>
        <v>49</v>
      </c>
      <c r="B64" s="63" t="s">
        <v>194</v>
      </c>
      <c r="C64" s="105" t="s">
        <v>169</v>
      </c>
      <c r="D64" s="38">
        <v>1</v>
      </c>
      <c r="E64" s="27" t="s">
        <v>34</v>
      </c>
      <c r="F64" s="28">
        <v>0</v>
      </c>
      <c r="G64" s="29">
        <f t="shared" si="29"/>
        <v>1</v>
      </c>
      <c r="H64" s="30">
        <v>0</v>
      </c>
      <c r="I64" s="30">
        <v>0</v>
      </c>
      <c r="J64" s="31">
        <f t="shared" si="30"/>
        <v>0</v>
      </c>
      <c r="K64" s="32"/>
    </row>
    <row r="65" spans="1:12" ht="30.75" thickBot="1" x14ac:dyDescent="0.3">
      <c r="A65" s="33">
        <f>IF(D65=0,"",1+MAX(A$8:A64))</f>
        <v>50</v>
      </c>
      <c r="B65" s="63" t="s">
        <v>194</v>
      </c>
      <c r="C65" s="105" t="s">
        <v>170</v>
      </c>
      <c r="D65" s="38">
        <v>1</v>
      </c>
      <c r="E65" s="27" t="s">
        <v>34</v>
      </c>
      <c r="F65" s="28">
        <v>0</v>
      </c>
      <c r="G65" s="29">
        <f t="shared" si="29"/>
        <v>1</v>
      </c>
      <c r="H65" s="30">
        <v>0</v>
      </c>
      <c r="I65" s="30">
        <v>0</v>
      </c>
      <c r="J65" s="31">
        <f t="shared" si="30"/>
        <v>0</v>
      </c>
      <c r="K65" s="32"/>
    </row>
    <row r="66" spans="1:12" ht="18" customHeight="1" thickBot="1" x14ac:dyDescent="0.3">
      <c r="A66" s="80"/>
      <c r="B66" s="81"/>
      <c r="C66" s="82" t="s">
        <v>15</v>
      </c>
      <c r="D66" s="83"/>
      <c r="E66" s="83"/>
      <c r="F66" s="83"/>
      <c r="G66" s="83"/>
      <c r="H66" s="83"/>
      <c r="I66" s="84" t="str">
        <f>IF(D66=0,"",0)</f>
        <v/>
      </c>
      <c r="J66" s="84" t="str">
        <f>IF(I66="","",D66*I66)</f>
        <v/>
      </c>
      <c r="K66" s="85">
        <f>(SUM(J18:J66))</f>
        <v>0</v>
      </c>
    </row>
    <row r="67" spans="1:12" ht="18" customHeight="1" thickBot="1" x14ac:dyDescent="0.3">
      <c r="A67" s="36"/>
      <c r="B67" s="68"/>
      <c r="D67" s="1"/>
      <c r="E67" s="1"/>
      <c r="F67" s="1"/>
      <c r="G67" s="1"/>
      <c r="H67" s="1"/>
      <c r="K67" s="37"/>
    </row>
    <row r="68" spans="1:12" ht="18" customHeight="1" thickBot="1" x14ac:dyDescent="0.3">
      <c r="A68" s="92"/>
      <c r="B68" s="93"/>
      <c r="C68" s="94" t="s">
        <v>21</v>
      </c>
      <c r="D68" s="95"/>
      <c r="E68" s="95"/>
      <c r="F68" s="95"/>
      <c r="G68" s="95"/>
      <c r="H68" s="95"/>
      <c r="I68" s="95"/>
      <c r="J68" s="95"/>
      <c r="K68" s="96"/>
    </row>
    <row r="69" spans="1:12" ht="15.75" thickBot="1" x14ac:dyDescent="0.3">
      <c r="A69" s="33" t="str">
        <f>IF(D69=0,"",1+MAX(A$8:A68))</f>
        <v/>
      </c>
      <c r="B69" s="101"/>
      <c r="C69" s="100" t="s">
        <v>35</v>
      </c>
      <c r="D69" s="102"/>
      <c r="E69" s="27"/>
      <c r="F69" s="28"/>
      <c r="G69" s="29"/>
      <c r="H69" s="30"/>
      <c r="I69" s="30"/>
      <c r="J69" s="31"/>
      <c r="K69" s="32"/>
    </row>
    <row r="70" spans="1:12" ht="30" x14ac:dyDescent="0.25">
      <c r="A70" s="33">
        <f>IF(D70=0,"",1+MAX(A$8:A69))</f>
        <v>51</v>
      </c>
      <c r="B70" s="63"/>
      <c r="C70" s="99" t="s">
        <v>177</v>
      </c>
      <c r="D70" s="38">
        <f>(519+2573)</f>
        <v>3092</v>
      </c>
      <c r="E70" s="27" t="s">
        <v>135</v>
      </c>
      <c r="F70" s="28">
        <v>0.1</v>
      </c>
      <c r="G70" s="29">
        <f t="shared" ref="G70:G72" si="31">(F70*D70)+D70</f>
        <v>3401.2</v>
      </c>
      <c r="H70" s="30">
        <v>0</v>
      </c>
      <c r="I70" s="30">
        <v>0</v>
      </c>
      <c r="J70" s="31">
        <f t="shared" ref="J70:J72" si="32">IF((H70+I70)="","",G70*(H70+I70))</f>
        <v>0</v>
      </c>
      <c r="K70" s="32"/>
    </row>
    <row r="71" spans="1:12" ht="30" x14ac:dyDescent="0.25">
      <c r="A71" s="33">
        <f>IF(D71=0,"",1+MAX(A$8:A70))</f>
        <v>52</v>
      </c>
      <c r="B71" s="63"/>
      <c r="C71" s="39" t="s">
        <v>178</v>
      </c>
      <c r="D71" s="38">
        <v>184</v>
      </c>
      <c r="E71" s="27" t="s">
        <v>135</v>
      </c>
      <c r="F71" s="28">
        <v>0.1</v>
      </c>
      <c r="G71" s="29">
        <f t="shared" ref="G71" si="33">(F71*D71)+D71</f>
        <v>202.4</v>
      </c>
      <c r="H71" s="30">
        <v>0</v>
      </c>
      <c r="I71" s="30">
        <v>0</v>
      </c>
      <c r="J71" s="31">
        <f t="shared" ref="J71" si="34">IF((H71+I71)="","",G71*(H71+I71))</f>
        <v>0</v>
      </c>
      <c r="K71" s="32"/>
    </row>
    <row r="72" spans="1:12" ht="30" x14ac:dyDescent="0.25">
      <c r="A72" s="33">
        <f>IF(D72=0,"",1+MAX(A$8:A71))</f>
        <v>53</v>
      </c>
      <c r="B72" s="63"/>
      <c r="C72" s="99" t="s">
        <v>179</v>
      </c>
      <c r="D72" s="38">
        <v>4537</v>
      </c>
      <c r="E72" s="27" t="s">
        <v>135</v>
      </c>
      <c r="F72" s="28">
        <v>0.1</v>
      </c>
      <c r="G72" s="29">
        <f t="shared" si="31"/>
        <v>4990.7</v>
      </c>
      <c r="H72" s="30">
        <v>0</v>
      </c>
      <c r="I72" s="30">
        <v>0</v>
      </c>
      <c r="J72" s="31">
        <f t="shared" si="32"/>
        <v>0</v>
      </c>
      <c r="K72" s="32"/>
    </row>
    <row r="73" spans="1:12" ht="30" x14ac:dyDescent="0.25">
      <c r="A73" s="33">
        <f>IF(D73=0,"",1+MAX(A$8:A72))</f>
        <v>54</v>
      </c>
      <c r="B73" s="63"/>
      <c r="C73" s="99" t="s">
        <v>180</v>
      </c>
      <c r="D73" s="38">
        <f>D72-1170</f>
        <v>3367</v>
      </c>
      <c r="E73" s="27" t="s">
        <v>135</v>
      </c>
      <c r="F73" s="28">
        <v>0.1</v>
      </c>
      <c r="G73" s="29">
        <f t="shared" ref="G73" si="35">(F73*D73)+D73</f>
        <v>3703.7</v>
      </c>
      <c r="H73" s="30">
        <v>0</v>
      </c>
      <c r="I73" s="30">
        <v>0</v>
      </c>
      <c r="J73" s="31">
        <f t="shared" ref="J73" si="36">IF((H73+I73)="","",G73*(H73+I73))</f>
        <v>0</v>
      </c>
      <c r="K73" s="32"/>
    </row>
    <row r="74" spans="1:12" x14ac:dyDescent="0.25">
      <c r="A74" s="33">
        <f>IF(D74=0,"",1+MAX(A$8:A73))</f>
        <v>55</v>
      </c>
      <c r="B74" s="63"/>
      <c r="C74" s="39" t="s">
        <v>150</v>
      </c>
      <c r="D74" s="38">
        <f>3378+1026</f>
        <v>4404</v>
      </c>
      <c r="E74" s="27" t="s">
        <v>57</v>
      </c>
      <c r="F74" s="28">
        <v>0.1</v>
      </c>
      <c r="G74" s="29">
        <f t="shared" ref="G74" si="37">(F74*D74)+D74</f>
        <v>4844.3999999999996</v>
      </c>
      <c r="H74" s="30">
        <v>0</v>
      </c>
      <c r="I74" s="30">
        <v>0</v>
      </c>
      <c r="J74" s="31">
        <f t="shared" ref="J74" si="38">IF((H74+I74)="","",G74*(H74+I74))</f>
        <v>0</v>
      </c>
      <c r="K74" s="32"/>
    </row>
    <row r="75" spans="1:12" ht="30.75" thickBot="1" x14ac:dyDescent="0.3">
      <c r="A75" s="33">
        <f>IF(D75=0,"",1+MAX(A$8:A74))</f>
        <v>56</v>
      </c>
      <c r="B75" s="63"/>
      <c r="C75" s="39" t="s">
        <v>153</v>
      </c>
      <c r="D75" s="38">
        <f>152+2595</f>
        <v>2747</v>
      </c>
      <c r="E75" s="27" t="s">
        <v>57</v>
      </c>
      <c r="F75" s="28">
        <v>0.1</v>
      </c>
      <c r="G75" s="29">
        <f t="shared" ref="G75" si="39">(F75*D75)+D75</f>
        <v>3021.7</v>
      </c>
      <c r="H75" s="30">
        <v>0</v>
      </c>
      <c r="I75" s="30">
        <v>0</v>
      </c>
      <c r="J75" s="31">
        <f t="shared" ref="J75" si="40">IF((H75+I75)="","",G75*(H75+I75))</f>
        <v>0</v>
      </c>
      <c r="K75" s="32"/>
    </row>
    <row r="76" spans="1:12" ht="18" customHeight="1" thickBot="1" x14ac:dyDescent="0.3">
      <c r="A76" s="80"/>
      <c r="B76" s="81"/>
      <c r="C76" s="82" t="s">
        <v>22</v>
      </c>
      <c r="D76" s="83"/>
      <c r="E76" s="83"/>
      <c r="F76" s="83"/>
      <c r="G76" s="83"/>
      <c r="H76" s="83"/>
      <c r="I76" s="84" t="str">
        <f>IF(D76=0,"",0)</f>
        <v/>
      </c>
      <c r="J76" s="84" t="str">
        <f>IF(I76="","",D76*I76)</f>
        <v/>
      </c>
      <c r="K76" s="85">
        <f>SUM(J69:J74)</f>
        <v>0</v>
      </c>
    </row>
    <row r="77" spans="1:12" ht="18" customHeight="1" thickBot="1" x14ac:dyDescent="0.3">
      <c r="A77" s="36"/>
      <c r="B77" s="68"/>
      <c r="D77" s="1"/>
      <c r="E77" s="1"/>
      <c r="F77" s="1"/>
      <c r="G77" s="1"/>
      <c r="H77" s="1"/>
      <c r="K77" s="37"/>
    </row>
    <row r="78" spans="1:12" ht="18" customHeight="1" thickBot="1" x14ac:dyDescent="0.3">
      <c r="A78" s="92"/>
      <c r="B78" s="93"/>
      <c r="C78" s="94" t="s">
        <v>23</v>
      </c>
      <c r="D78" s="95"/>
      <c r="E78" s="95"/>
      <c r="F78" s="95"/>
      <c r="G78" s="95"/>
      <c r="H78" s="95"/>
      <c r="I78" s="95"/>
      <c r="J78" s="95"/>
      <c r="K78" s="96"/>
    </row>
    <row r="79" spans="1:12" ht="15.75" thickBot="1" x14ac:dyDescent="0.3">
      <c r="A79" s="33" t="str">
        <f>IF(D79=0,"",1+MAX(A$8:A78))</f>
        <v/>
      </c>
      <c r="B79" s="101"/>
      <c r="C79" s="100" t="s">
        <v>49</v>
      </c>
      <c r="D79" s="102"/>
      <c r="E79" s="27"/>
      <c r="F79" s="28"/>
      <c r="G79" s="29"/>
      <c r="H79" s="30"/>
      <c r="I79" s="30"/>
      <c r="J79" s="31"/>
      <c r="K79" s="32"/>
    </row>
    <row r="80" spans="1:12" x14ac:dyDescent="0.25">
      <c r="A80" s="33">
        <f>IF(D80=0,"",1+MAX(A$8:A79))</f>
        <v>57</v>
      </c>
      <c r="B80" s="63" t="s">
        <v>130</v>
      </c>
      <c r="C80" s="39" t="s">
        <v>64</v>
      </c>
      <c r="D80" s="110">
        <v>434</v>
      </c>
      <c r="E80" s="111" t="s">
        <v>57</v>
      </c>
      <c r="F80" s="28"/>
      <c r="G80" s="29"/>
      <c r="H80" s="30"/>
      <c r="I80" s="30"/>
      <c r="J80" s="31"/>
      <c r="K80" s="32"/>
      <c r="L80" s="86"/>
    </row>
    <row r="81" spans="1:12" x14ac:dyDescent="0.25">
      <c r="A81" s="33">
        <f>IF(D81=0,"",1+MAX(A$8:A80))</f>
        <v>58</v>
      </c>
      <c r="B81" s="63" t="s">
        <v>130</v>
      </c>
      <c r="C81" s="71" t="s">
        <v>133</v>
      </c>
      <c r="D81" s="38">
        <f>(434*0.05)</f>
        <v>21.700000000000003</v>
      </c>
      <c r="E81" s="27" t="s">
        <v>135</v>
      </c>
      <c r="F81" s="28">
        <v>0.1</v>
      </c>
      <c r="G81" s="29">
        <f t="shared" ref="G81" si="41">(F81*D81)+D81</f>
        <v>23.870000000000005</v>
      </c>
      <c r="H81" s="30">
        <v>0</v>
      </c>
      <c r="I81" s="30">
        <v>0</v>
      </c>
      <c r="J81" s="31">
        <f t="shared" ref="J81" si="42">IF((H81+I81)="","",G81*(H81+I81))</f>
        <v>0</v>
      </c>
      <c r="K81" s="32"/>
    </row>
    <row r="82" spans="1:12" x14ac:dyDescent="0.25">
      <c r="A82" s="33">
        <f>IF(D82=0,"",1+MAX(A$8:A81))</f>
        <v>59</v>
      </c>
      <c r="B82" s="63" t="s">
        <v>130</v>
      </c>
      <c r="C82" s="71" t="s">
        <v>134</v>
      </c>
      <c r="D82" s="38">
        <f>(434*0.08)</f>
        <v>34.72</v>
      </c>
      <c r="E82" s="27" t="s">
        <v>135</v>
      </c>
      <c r="F82" s="28">
        <v>0.1</v>
      </c>
      <c r="G82" s="29">
        <f t="shared" ref="G82" si="43">(F82*D82)+D82</f>
        <v>38.192</v>
      </c>
      <c r="H82" s="30">
        <v>0</v>
      </c>
      <c r="I82" s="30">
        <v>0</v>
      </c>
      <c r="J82" s="31">
        <f t="shared" ref="J82" si="44">IF((H82+I82)="","",G82*(H82+I82))</f>
        <v>0</v>
      </c>
      <c r="K82" s="32"/>
    </row>
    <row r="83" spans="1:12" ht="30" x14ac:dyDescent="0.25">
      <c r="A83" s="33">
        <f>IF(D83=0,"",1+MAX(A$8:A82))</f>
        <v>60</v>
      </c>
      <c r="B83" s="63" t="s">
        <v>130</v>
      </c>
      <c r="C83" s="71" t="s">
        <v>182</v>
      </c>
      <c r="D83" s="38">
        <f>(434*0.15*1.25)</f>
        <v>81.375</v>
      </c>
      <c r="E83" s="27" t="s">
        <v>135</v>
      </c>
      <c r="F83" s="28">
        <v>0.1</v>
      </c>
      <c r="G83" s="29">
        <f>(F83*D83)+D83</f>
        <v>89.512500000000003</v>
      </c>
      <c r="H83" s="30">
        <v>0</v>
      </c>
      <c r="I83" s="30">
        <v>0</v>
      </c>
      <c r="J83" s="31">
        <f>IF((H83+I83)="","",G83*(H83+I83))</f>
        <v>0</v>
      </c>
      <c r="K83" s="32"/>
      <c r="L83" s="86"/>
    </row>
    <row r="84" spans="1:12" ht="30" x14ac:dyDescent="0.25">
      <c r="A84" s="33">
        <f>IF(D84=0,"",1+MAX(A$8:A83))</f>
        <v>61</v>
      </c>
      <c r="B84" s="63" t="s">
        <v>130</v>
      </c>
      <c r="C84" s="105" t="s">
        <v>137</v>
      </c>
      <c r="D84" s="110">
        <v>7525</v>
      </c>
      <c r="E84" s="111" t="s">
        <v>57</v>
      </c>
      <c r="F84" s="28"/>
      <c r="G84" s="29"/>
      <c r="H84" s="30"/>
      <c r="I84" s="30"/>
      <c r="J84" s="31"/>
      <c r="K84" s="32"/>
    </row>
    <row r="85" spans="1:12" x14ac:dyDescent="0.25">
      <c r="A85" s="33">
        <f>IF(D85=0,"",1+MAX(A$8:A84))</f>
        <v>62</v>
      </c>
      <c r="B85" s="63" t="s">
        <v>130</v>
      </c>
      <c r="C85" s="71" t="s">
        <v>136</v>
      </c>
      <c r="D85" s="38">
        <f>(7525*0.18)</f>
        <v>1354.5</v>
      </c>
      <c r="E85" s="27" t="s">
        <v>135</v>
      </c>
      <c r="F85" s="28">
        <v>0.1</v>
      </c>
      <c r="G85" s="29">
        <f t="shared" ref="G85:G86" si="45">(F85*D85)+D85</f>
        <v>1489.95</v>
      </c>
      <c r="H85" s="30">
        <v>0</v>
      </c>
      <c r="I85" s="30">
        <v>0</v>
      </c>
      <c r="J85" s="31">
        <f t="shared" ref="J85:J86" si="46">IF((H85+I85)="","",G85*(H85+I85))</f>
        <v>0</v>
      </c>
      <c r="K85" s="32"/>
    </row>
    <row r="86" spans="1:12" ht="30.75" thickBot="1" x14ac:dyDescent="0.3">
      <c r="A86" s="33">
        <f>IF(D86=0,"",1+MAX(A$8:A85))</f>
        <v>63</v>
      </c>
      <c r="B86" s="63" t="s">
        <v>130</v>
      </c>
      <c r="C86" s="71" t="s">
        <v>181</v>
      </c>
      <c r="D86" s="38">
        <f>(7527*0.15*1.25)</f>
        <v>1411.3125</v>
      </c>
      <c r="E86" s="27" t="s">
        <v>135</v>
      </c>
      <c r="F86" s="28">
        <v>0.1</v>
      </c>
      <c r="G86" s="29">
        <f t="shared" si="45"/>
        <v>1552.4437499999999</v>
      </c>
      <c r="H86" s="30">
        <v>0</v>
      </c>
      <c r="I86" s="30">
        <v>0</v>
      </c>
      <c r="J86" s="31">
        <f t="shared" si="46"/>
        <v>0</v>
      </c>
      <c r="K86" s="32"/>
    </row>
    <row r="87" spans="1:12" ht="15.75" thickBot="1" x14ac:dyDescent="0.3">
      <c r="A87" s="33" t="str">
        <f>IF(D87=0,"",1+MAX(A$8:A81))</f>
        <v/>
      </c>
      <c r="B87" s="101"/>
      <c r="C87" s="100" t="s">
        <v>36</v>
      </c>
      <c r="D87" s="102"/>
      <c r="E87" s="27"/>
      <c r="F87" s="28"/>
      <c r="G87" s="29"/>
      <c r="H87" s="30"/>
      <c r="I87" s="30"/>
      <c r="J87" s="31"/>
      <c r="K87" s="32"/>
    </row>
    <row r="88" spans="1:12" x14ac:dyDescent="0.25">
      <c r="A88" s="33">
        <f>IF(D88=0,"",1+MAX(A$8:A87))</f>
        <v>64</v>
      </c>
      <c r="B88" s="63" t="s">
        <v>56</v>
      </c>
      <c r="C88" s="103" t="s">
        <v>62</v>
      </c>
      <c r="D88" s="38">
        <v>4924</v>
      </c>
      <c r="E88" s="27" t="s">
        <v>57</v>
      </c>
      <c r="F88" s="28">
        <v>0.1</v>
      </c>
      <c r="G88" s="29">
        <f t="shared" ref="G88" si="47">(F88*D88)+D88</f>
        <v>5416.4</v>
      </c>
      <c r="H88" s="30">
        <v>0</v>
      </c>
      <c r="I88" s="30">
        <v>0</v>
      </c>
      <c r="J88" s="31">
        <f t="shared" ref="J88" si="48">IF((H88+I88)="","",G88*(H88+I88))</f>
        <v>0</v>
      </c>
      <c r="K88" s="32"/>
    </row>
    <row r="89" spans="1:12" ht="15.75" thickBot="1" x14ac:dyDescent="0.3">
      <c r="A89" s="33">
        <f>IF(D89=0,"",1+MAX(A$8:A88))</f>
        <v>65</v>
      </c>
      <c r="B89" s="63" t="s">
        <v>56</v>
      </c>
      <c r="C89" s="40" t="s">
        <v>63</v>
      </c>
      <c r="D89" s="38">
        <v>995</v>
      </c>
      <c r="E89" s="27" t="s">
        <v>57</v>
      </c>
      <c r="F89" s="28">
        <v>0.1</v>
      </c>
      <c r="G89" s="29">
        <f t="shared" ref="G89" si="49">(F89*D89)+D89</f>
        <v>1094.5</v>
      </c>
      <c r="H89" s="30">
        <v>0</v>
      </c>
      <c r="I89" s="30">
        <v>0</v>
      </c>
      <c r="J89" s="31">
        <f t="shared" ref="J89" si="50">IF((H89+I89)="","",G89*(H89+I89))</f>
        <v>0</v>
      </c>
      <c r="K89" s="32"/>
    </row>
    <row r="90" spans="1:12" ht="18" customHeight="1" thickBot="1" x14ac:dyDescent="0.3">
      <c r="A90" s="80"/>
      <c r="B90" s="81"/>
      <c r="C90" s="82" t="s">
        <v>24</v>
      </c>
      <c r="D90" s="83"/>
      <c r="E90" s="83"/>
      <c r="F90" s="83"/>
      <c r="G90" s="83"/>
      <c r="H90" s="83"/>
      <c r="I90" s="84" t="str">
        <f>IF(D90=0,"",0)</f>
        <v/>
      </c>
      <c r="J90" s="84" t="str">
        <f>IF(I90="","",D90*I90)</f>
        <v/>
      </c>
      <c r="K90" s="85">
        <f>(SUM(J87:J90))</f>
        <v>0</v>
      </c>
    </row>
    <row r="91" spans="1:12" ht="18" customHeight="1" thickBot="1" x14ac:dyDescent="0.3">
      <c r="A91" s="36"/>
      <c r="B91" s="68"/>
      <c r="D91" s="1"/>
      <c r="E91" s="1"/>
      <c r="F91" s="1"/>
      <c r="G91" s="1"/>
      <c r="H91" s="1"/>
      <c r="K91" s="37"/>
    </row>
    <row r="92" spans="1:12" ht="18" customHeight="1" thickBot="1" x14ac:dyDescent="0.3">
      <c r="A92" s="92"/>
      <c r="B92" s="93"/>
      <c r="C92" s="94" t="s">
        <v>25</v>
      </c>
      <c r="D92" s="95"/>
      <c r="E92" s="95"/>
      <c r="F92" s="95"/>
      <c r="G92" s="95"/>
      <c r="H92" s="95"/>
      <c r="I92" s="95"/>
      <c r="J92" s="95"/>
      <c r="K92" s="96"/>
    </row>
    <row r="93" spans="1:12" ht="15.75" thickBot="1" x14ac:dyDescent="0.3">
      <c r="A93" s="33" t="str">
        <f>IF(D93=0,"",1+MAX(A$8:A92))</f>
        <v/>
      </c>
      <c r="B93" s="101"/>
      <c r="C93" s="100" t="s">
        <v>37</v>
      </c>
      <c r="D93" s="102"/>
      <c r="E93" s="27"/>
      <c r="F93" s="28"/>
      <c r="G93" s="29"/>
      <c r="H93" s="30"/>
      <c r="I93" s="30"/>
      <c r="J93" s="31"/>
      <c r="K93" s="32"/>
    </row>
    <row r="94" spans="1:12" x14ac:dyDescent="0.25">
      <c r="A94" s="33" t="str">
        <f>IF(D94=0,"",1+MAX(A$8:A93))</f>
        <v/>
      </c>
      <c r="B94" s="63"/>
      <c r="C94" s="107" t="s">
        <v>91</v>
      </c>
      <c r="D94" s="38"/>
      <c r="E94" s="27"/>
      <c r="F94" s="28"/>
      <c r="G94" s="29"/>
      <c r="H94" s="30"/>
      <c r="I94" s="30"/>
      <c r="J94" s="31"/>
      <c r="K94" s="32"/>
    </row>
    <row r="95" spans="1:12" ht="60" x14ac:dyDescent="0.25">
      <c r="A95" s="33" t="str">
        <f>IF(D95=0,"",1+MAX(A$8:A94))</f>
        <v/>
      </c>
      <c r="B95" s="63"/>
      <c r="C95" s="114" t="s">
        <v>193</v>
      </c>
      <c r="D95" s="38"/>
      <c r="E95" s="27"/>
      <c r="F95" s="28"/>
      <c r="G95" s="29"/>
      <c r="H95" s="30"/>
      <c r="I95" s="30"/>
      <c r="J95" s="31"/>
      <c r="K95" s="32"/>
    </row>
    <row r="96" spans="1:12" ht="45" x14ac:dyDescent="0.25">
      <c r="A96" s="33">
        <f>IF(D96=0,"",1+MAX(A$8:A95))</f>
        <v>66</v>
      </c>
      <c r="B96" s="63" t="s">
        <v>92</v>
      </c>
      <c r="C96" s="40" t="s">
        <v>93</v>
      </c>
      <c r="D96" s="38">
        <v>10</v>
      </c>
      <c r="E96" s="27" t="s">
        <v>34</v>
      </c>
      <c r="F96" s="28">
        <v>0</v>
      </c>
      <c r="G96" s="29">
        <f t="shared" ref="G96" si="51">(F96*D96)+D96</f>
        <v>10</v>
      </c>
      <c r="H96" s="30">
        <v>0</v>
      </c>
      <c r="I96" s="30">
        <v>0</v>
      </c>
      <c r="J96" s="31">
        <f t="shared" ref="J96" si="52">IF((H96+I96)="","",G96*(H96+I96))</f>
        <v>0</v>
      </c>
      <c r="K96" s="32"/>
    </row>
    <row r="97" spans="1:11" ht="45" x14ac:dyDescent="0.25">
      <c r="A97" s="33">
        <f>IF(D97=0,"",1+MAX(A$8:A96))</f>
        <v>67</v>
      </c>
      <c r="B97" s="63" t="s">
        <v>92</v>
      </c>
      <c r="C97" s="40" t="s">
        <v>125</v>
      </c>
      <c r="D97" s="38">
        <v>1</v>
      </c>
      <c r="E97" s="27" t="s">
        <v>34</v>
      </c>
      <c r="F97" s="28">
        <v>0</v>
      </c>
      <c r="G97" s="29">
        <f t="shared" ref="G97" si="53">(F97*D97)+D97</f>
        <v>1</v>
      </c>
      <c r="H97" s="30">
        <v>0</v>
      </c>
      <c r="I97" s="30">
        <v>0</v>
      </c>
      <c r="J97" s="31">
        <f t="shared" ref="J97" si="54">IF((H97+I97)="","",G97*(H97+I97))</f>
        <v>0</v>
      </c>
      <c r="K97" s="32"/>
    </row>
    <row r="98" spans="1:11" ht="45" x14ac:dyDescent="0.25">
      <c r="A98" s="33">
        <f>IF(D98=0,"",1+MAX(A$8:A97))</f>
        <v>68</v>
      </c>
      <c r="B98" s="63" t="s">
        <v>92</v>
      </c>
      <c r="C98" s="40" t="s">
        <v>124</v>
      </c>
      <c r="D98" s="38">
        <v>11</v>
      </c>
      <c r="E98" s="27" t="s">
        <v>34</v>
      </c>
      <c r="F98" s="28">
        <v>0</v>
      </c>
      <c r="G98" s="29">
        <f t="shared" ref="G98" si="55">(F98*D98)+D98</f>
        <v>11</v>
      </c>
      <c r="H98" s="30">
        <v>0</v>
      </c>
      <c r="I98" s="30">
        <v>0</v>
      </c>
      <c r="J98" s="31">
        <f t="shared" ref="J98" si="56">IF((H98+I98)="","",G98*(H98+I98))</f>
        <v>0</v>
      </c>
      <c r="K98" s="32"/>
    </row>
    <row r="99" spans="1:11" x14ac:dyDescent="0.25">
      <c r="A99" s="33" t="str">
        <f>IF(D99=0,"",1+MAX(A$8:A97))</f>
        <v/>
      </c>
      <c r="B99" s="63"/>
      <c r="C99" s="107" t="s">
        <v>94</v>
      </c>
      <c r="D99" s="38"/>
      <c r="E99" s="27"/>
      <c r="F99" s="28"/>
      <c r="G99" s="29"/>
      <c r="H99" s="30"/>
      <c r="I99" s="30"/>
      <c r="J99" s="31"/>
      <c r="K99" s="32"/>
    </row>
    <row r="100" spans="1:11" ht="30" x14ac:dyDescent="0.25">
      <c r="A100" s="33">
        <f>IF(D100=0,"",1+MAX(A$8:A99))</f>
        <v>69</v>
      </c>
      <c r="B100" s="63" t="s">
        <v>92</v>
      </c>
      <c r="C100" s="40" t="s">
        <v>95</v>
      </c>
      <c r="D100" s="38">
        <v>1</v>
      </c>
      <c r="E100" s="27" t="s">
        <v>34</v>
      </c>
      <c r="F100" s="28">
        <v>0</v>
      </c>
      <c r="G100" s="29">
        <f t="shared" ref="G100" si="57">(F100*D100)+D100</f>
        <v>1</v>
      </c>
      <c r="H100" s="30">
        <v>0</v>
      </c>
      <c r="I100" s="30">
        <v>0</v>
      </c>
      <c r="J100" s="31">
        <f t="shared" ref="J100" si="58">IF((H100+I100)="","",G100*(H100+I100))</f>
        <v>0</v>
      </c>
      <c r="K100" s="32"/>
    </row>
    <row r="101" spans="1:11" ht="30" x14ac:dyDescent="0.25">
      <c r="A101" s="33">
        <f>IF(D101=0,"",1+MAX(A$8:A100))</f>
        <v>70</v>
      </c>
      <c r="B101" s="63" t="s">
        <v>92</v>
      </c>
      <c r="C101" s="40" t="s">
        <v>126</v>
      </c>
      <c r="D101" s="38">
        <v>1</v>
      </c>
      <c r="E101" s="27" t="s">
        <v>34</v>
      </c>
      <c r="F101" s="28">
        <v>0</v>
      </c>
      <c r="G101" s="29">
        <f t="shared" ref="G101" si="59">(F101*D101)+D101</f>
        <v>1</v>
      </c>
      <c r="H101" s="30">
        <v>0</v>
      </c>
      <c r="I101" s="30">
        <v>0</v>
      </c>
      <c r="J101" s="31">
        <f t="shared" ref="J101" si="60">IF((H101+I101)="","",G101*(H101+I101))</f>
        <v>0</v>
      </c>
      <c r="K101" s="32"/>
    </row>
    <row r="102" spans="1:11" x14ac:dyDescent="0.25">
      <c r="A102" s="33" t="str">
        <f>IF(D102=0,"",1+MAX(A$8:A101))</f>
        <v/>
      </c>
      <c r="B102" s="63"/>
      <c r="C102" s="107" t="s">
        <v>96</v>
      </c>
      <c r="D102" s="38"/>
      <c r="E102" s="27"/>
      <c r="F102" s="28"/>
      <c r="G102" s="29"/>
      <c r="H102" s="30"/>
      <c r="I102" s="30"/>
      <c r="J102" s="31"/>
      <c r="K102" s="32"/>
    </row>
    <row r="103" spans="1:11" ht="45" x14ac:dyDescent="0.25">
      <c r="A103" s="33">
        <f>IF(D103=0,"",1+MAX(A$8:A102))</f>
        <v>71</v>
      </c>
      <c r="B103" s="63" t="s">
        <v>92</v>
      </c>
      <c r="C103" s="74" t="s">
        <v>97</v>
      </c>
      <c r="D103" s="38">
        <v>1</v>
      </c>
      <c r="E103" s="27" t="s">
        <v>34</v>
      </c>
      <c r="F103" s="28">
        <v>0</v>
      </c>
      <c r="G103" s="29">
        <f t="shared" ref="G103" si="61">(F103*D103)+D103</f>
        <v>1</v>
      </c>
      <c r="H103" s="30">
        <v>0</v>
      </c>
      <c r="I103" s="30">
        <v>0</v>
      </c>
      <c r="J103" s="31">
        <f t="shared" ref="J103" si="62">IF((H103+I103)="","",G103*(H103+I103))</f>
        <v>0</v>
      </c>
      <c r="K103" s="32"/>
    </row>
    <row r="104" spans="1:11" ht="30" x14ac:dyDescent="0.25">
      <c r="A104" s="33">
        <f>IF(D104=0,"",1+MAX(A$8:A103))</f>
        <v>72</v>
      </c>
      <c r="B104" s="63" t="s">
        <v>92</v>
      </c>
      <c r="C104" s="74" t="s">
        <v>129</v>
      </c>
      <c r="D104" s="38">
        <v>1</v>
      </c>
      <c r="E104" s="27" t="s">
        <v>34</v>
      </c>
      <c r="F104" s="28">
        <v>0</v>
      </c>
      <c r="G104" s="29">
        <f t="shared" ref="G104" si="63">(F104*D104)+D104</f>
        <v>1</v>
      </c>
      <c r="H104" s="30">
        <v>0</v>
      </c>
      <c r="I104" s="30">
        <v>0</v>
      </c>
      <c r="J104" s="31">
        <f t="shared" ref="J104" si="64">IF((H104+I104)="","",G104*(H104+I104))</f>
        <v>0</v>
      </c>
      <c r="K104" s="32"/>
    </row>
    <row r="105" spans="1:11" x14ac:dyDescent="0.25">
      <c r="A105" s="33" t="str">
        <f>IF(D105=0,"",1+MAX(A$8:A103))</f>
        <v/>
      </c>
      <c r="B105" s="63"/>
      <c r="C105" s="107" t="s">
        <v>98</v>
      </c>
      <c r="D105" s="38"/>
      <c r="E105" s="27"/>
      <c r="F105" s="28"/>
      <c r="G105" s="29"/>
      <c r="H105" s="30"/>
      <c r="I105" s="30"/>
      <c r="J105" s="31"/>
      <c r="K105" s="32"/>
    </row>
    <row r="106" spans="1:11" ht="45" x14ac:dyDescent="0.25">
      <c r="A106" s="33">
        <f>IF(D106=0,"",1+MAX(A$8:A105))</f>
        <v>73</v>
      </c>
      <c r="B106" s="63" t="s">
        <v>92</v>
      </c>
      <c r="C106" s="74" t="s">
        <v>140</v>
      </c>
      <c r="D106" s="38">
        <v>1</v>
      </c>
      <c r="E106" s="27" t="s">
        <v>34</v>
      </c>
      <c r="F106" s="28">
        <v>0</v>
      </c>
      <c r="G106" s="29">
        <f t="shared" ref="G106" si="65">(F106*D106)+D106</f>
        <v>1</v>
      </c>
      <c r="H106" s="30">
        <v>0</v>
      </c>
      <c r="I106" s="30">
        <v>0</v>
      </c>
      <c r="J106" s="31">
        <f t="shared" ref="J106" si="66">IF((H106+I106)="","",G106*(H106+I106))</f>
        <v>0</v>
      </c>
      <c r="K106" s="32"/>
    </row>
    <row r="107" spans="1:11" ht="45" x14ac:dyDescent="0.25">
      <c r="A107" s="33">
        <f>IF(D107=0,"",1+MAX(A$8:A106))</f>
        <v>74</v>
      </c>
      <c r="B107" s="63" t="s">
        <v>92</v>
      </c>
      <c r="C107" s="74" t="s">
        <v>141</v>
      </c>
      <c r="D107" s="38">
        <v>1</v>
      </c>
      <c r="E107" s="27" t="s">
        <v>34</v>
      </c>
      <c r="F107" s="28">
        <v>0</v>
      </c>
      <c r="G107" s="29">
        <f t="shared" ref="G107:G111" si="67">(F107*D107)+D107</f>
        <v>1</v>
      </c>
      <c r="H107" s="30">
        <v>0</v>
      </c>
      <c r="I107" s="30">
        <v>0</v>
      </c>
      <c r="J107" s="31">
        <f t="shared" ref="J107:J111" si="68">IF((H107+I107)="","",G107*(H107+I107))</f>
        <v>0</v>
      </c>
      <c r="K107" s="32"/>
    </row>
    <row r="108" spans="1:11" ht="45" x14ac:dyDescent="0.25">
      <c r="A108" s="33">
        <f>IF(D108=0,"",1+MAX(A$8:A107))</f>
        <v>75</v>
      </c>
      <c r="B108" s="63" t="s">
        <v>92</v>
      </c>
      <c r="C108" s="74" t="s">
        <v>142</v>
      </c>
      <c r="D108" s="38">
        <v>1</v>
      </c>
      <c r="E108" s="27" t="s">
        <v>34</v>
      </c>
      <c r="F108" s="28">
        <v>0</v>
      </c>
      <c r="G108" s="29">
        <f t="shared" si="67"/>
        <v>1</v>
      </c>
      <c r="H108" s="30">
        <v>0</v>
      </c>
      <c r="I108" s="30">
        <v>0</v>
      </c>
      <c r="J108" s="31">
        <f t="shared" si="68"/>
        <v>0</v>
      </c>
      <c r="K108" s="32"/>
    </row>
    <row r="109" spans="1:11" ht="45" x14ac:dyDescent="0.25">
      <c r="A109" s="33">
        <f>IF(D109=0,"",1+MAX(A$8:A108))</f>
        <v>76</v>
      </c>
      <c r="B109" s="63" t="s">
        <v>92</v>
      </c>
      <c r="C109" s="74" t="s">
        <v>143</v>
      </c>
      <c r="D109" s="38">
        <v>1</v>
      </c>
      <c r="E109" s="27" t="s">
        <v>34</v>
      </c>
      <c r="F109" s="28">
        <v>0</v>
      </c>
      <c r="G109" s="29">
        <f t="shared" si="67"/>
        <v>1</v>
      </c>
      <c r="H109" s="30">
        <v>0</v>
      </c>
      <c r="I109" s="30">
        <v>0</v>
      </c>
      <c r="J109" s="31">
        <f t="shared" si="68"/>
        <v>0</v>
      </c>
      <c r="K109" s="32"/>
    </row>
    <row r="110" spans="1:11" ht="45" x14ac:dyDescent="0.25">
      <c r="A110" s="33">
        <f>IF(D110=0,"",1+MAX(A$8:A109))</f>
        <v>77</v>
      </c>
      <c r="B110" s="63" t="s">
        <v>92</v>
      </c>
      <c r="C110" s="74" t="s">
        <v>144</v>
      </c>
      <c r="D110" s="38">
        <v>1</v>
      </c>
      <c r="E110" s="27" t="s">
        <v>34</v>
      </c>
      <c r="F110" s="28">
        <v>0</v>
      </c>
      <c r="G110" s="29">
        <f t="shared" si="67"/>
        <v>1</v>
      </c>
      <c r="H110" s="30">
        <v>0</v>
      </c>
      <c r="I110" s="30">
        <v>0</v>
      </c>
      <c r="J110" s="31">
        <f t="shared" si="68"/>
        <v>0</v>
      </c>
      <c r="K110" s="32"/>
    </row>
    <row r="111" spans="1:11" ht="45" x14ac:dyDescent="0.25">
      <c r="A111" s="33">
        <f>IF(D111=0,"",1+MAX(A$8:A110))</f>
        <v>78</v>
      </c>
      <c r="B111" s="63" t="s">
        <v>92</v>
      </c>
      <c r="C111" s="74" t="s">
        <v>145</v>
      </c>
      <c r="D111" s="38">
        <v>1</v>
      </c>
      <c r="E111" s="27" t="s">
        <v>34</v>
      </c>
      <c r="F111" s="28">
        <v>0</v>
      </c>
      <c r="G111" s="29">
        <f t="shared" si="67"/>
        <v>1</v>
      </c>
      <c r="H111" s="30">
        <v>0</v>
      </c>
      <c r="I111" s="30">
        <v>0</v>
      </c>
      <c r="J111" s="31">
        <f t="shared" si="68"/>
        <v>0</v>
      </c>
      <c r="K111" s="32"/>
    </row>
    <row r="112" spans="1:11" ht="45" x14ac:dyDescent="0.25">
      <c r="A112" s="33">
        <f>IF(D112=0,"",1+MAX(A$8:A111))</f>
        <v>79</v>
      </c>
      <c r="B112" s="63" t="s">
        <v>92</v>
      </c>
      <c r="C112" s="74" t="s">
        <v>146</v>
      </c>
      <c r="D112" s="38">
        <v>1</v>
      </c>
      <c r="E112" s="27" t="s">
        <v>34</v>
      </c>
      <c r="F112" s="28">
        <v>0</v>
      </c>
      <c r="G112" s="29">
        <f t="shared" ref="G112" si="69">(F112*D112)+D112</f>
        <v>1</v>
      </c>
      <c r="H112" s="30">
        <v>0</v>
      </c>
      <c r="I112" s="30">
        <v>0</v>
      </c>
      <c r="J112" s="31">
        <f t="shared" ref="J112" si="70">IF((H112+I112)="","",G112*(H112+I112))</f>
        <v>0</v>
      </c>
      <c r="K112" s="32"/>
    </row>
    <row r="113" spans="1:11" ht="45" x14ac:dyDescent="0.25">
      <c r="A113" s="33">
        <f>IF(D113=0,"",1+MAX(A$8:A112))</f>
        <v>80</v>
      </c>
      <c r="B113" s="63" t="s">
        <v>92</v>
      </c>
      <c r="C113" s="74" t="s">
        <v>147</v>
      </c>
      <c r="D113" s="38">
        <v>1</v>
      </c>
      <c r="E113" s="27" t="s">
        <v>34</v>
      </c>
      <c r="F113" s="28">
        <v>0</v>
      </c>
      <c r="G113" s="29">
        <f t="shared" ref="G113" si="71">(F113*D113)+D113</f>
        <v>1</v>
      </c>
      <c r="H113" s="30">
        <v>0</v>
      </c>
      <c r="I113" s="30">
        <v>0</v>
      </c>
      <c r="J113" s="31">
        <f t="shared" ref="J113" si="72">IF((H113+I113)="","",G113*(H113+I113))</f>
        <v>0</v>
      </c>
      <c r="K113" s="32"/>
    </row>
    <row r="114" spans="1:11" ht="45" x14ac:dyDescent="0.25">
      <c r="A114" s="33">
        <f>IF(D114=0,"",1+MAX(A$8:A113))</f>
        <v>81</v>
      </c>
      <c r="B114" s="63" t="s">
        <v>92</v>
      </c>
      <c r="C114" s="74" t="s">
        <v>148</v>
      </c>
      <c r="D114" s="38">
        <v>1</v>
      </c>
      <c r="E114" s="27" t="s">
        <v>34</v>
      </c>
      <c r="F114" s="28">
        <v>0</v>
      </c>
      <c r="G114" s="29">
        <f t="shared" ref="G114" si="73">(F114*D114)+D114</f>
        <v>1</v>
      </c>
      <c r="H114" s="30">
        <v>0</v>
      </c>
      <c r="I114" s="30">
        <v>0</v>
      </c>
      <c r="J114" s="31">
        <f t="shared" ref="J114" si="74">IF((H114+I114)="","",G114*(H114+I114))</f>
        <v>0</v>
      </c>
      <c r="K114" s="32"/>
    </row>
    <row r="115" spans="1:11" ht="45" x14ac:dyDescent="0.25">
      <c r="A115" s="33">
        <f>IF(D115=0,"",1+MAX(A$8:A114))</f>
        <v>82</v>
      </c>
      <c r="B115" s="63" t="s">
        <v>92</v>
      </c>
      <c r="C115" s="74" t="s">
        <v>139</v>
      </c>
      <c r="D115" s="38">
        <v>1</v>
      </c>
      <c r="E115" s="27" t="s">
        <v>34</v>
      </c>
      <c r="F115" s="28">
        <v>0</v>
      </c>
      <c r="G115" s="29">
        <f t="shared" ref="G115:G116" si="75">(F115*D115)+D115</f>
        <v>1</v>
      </c>
      <c r="H115" s="30">
        <v>0</v>
      </c>
      <c r="I115" s="30">
        <v>0</v>
      </c>
      <c r="J115" s="31">
        <f t="shared" ref="J115:J116" si="76">IF((H115+I115)="","",G115*(H115+I115))</f>
        <v>0</v>
      </c>
      <c r="K115" s="32"/>
    </row>
    <row r="116" spans="1:11" ht="45" x14ac:dyDescent="0.25">
      <c r="A116" s="33">
        <f>IF(D116=0,"",1+MAX(A$8:A115))</f>
        <v>83</v>
      </c>
      <c r="B116" s="63" t="s">
        <v>92</v>
      </c>
      <c r="C116" s="74" t="s">
        <v>138</v>
      </c>
      <c r="D116" s="38">
        <v>1</v>
      </c>
      <c r="E116" s="27" t="s">
        <v>34</v>
      </c>
      <c r="F116" s="28">
        <v>0</v>
      </c>
      <c r="G116" s="29">
        <f t="shared" si="75"/>
        <v>1</v>
      </c>
      <c r="H116" s="30">
        <v>0</v>
      </c>
      <c r="I116" s="30">
        <v>0</v>
      </c>
      <c r="J116" s="31">
        <f t="shared" si="76"/>
        <v>0</v>
      </c>
      <c r="K116" s="32"/>
    </row>
    <row r="117" spans="1:11" ht="45" x14ac:dyDescent="0.25">
      <c r="A117" s="33">
        <f>IF(D117=0,"",1+MAX(A$8:A116))</f>
        <v>84</v>
      </c>
      <c r="B117" s="63" t="s">
        <v>92</v>
      </c>
      <c r="C117" s="74" t="s">
        <v>99</v>
      </c>
      <c r="D117" s="38">
        <v>1</v>
      </c>
      <c r="E117" s="27" t="s">
        <v>34</v>
      </c>
      <c r="F117" s="28">
        <v>0</v>
      </c>
      <c r="G117" s="29">
        <f t="shared" ref="G117" si="77">(F117*D117)+D117</f>
        <v>1</v>
      </c>
      <c r="H117" s="30">
        <v>0</v>
      </c>
      <c r="I117" s="30">
        <v>0</v>
      </c>
      <c r="J117" s="31">
        <f t="shared" ref="J117" si="78">IF((H117+I117)="","",G117*(H117+I117))</f>
        <v>0</v>
      </c>
      <c r="K117" s="32"/>
    </row>
    <row r="118" spans="1:11" ht="45.75" thickBot="1" x14ac:dyDescent="0.3">
      <c r="A118" s="33">
        <f>IF(D118=0,"",1+MAX(A$8:A117))</f>
        <v>85</v>
      </c>
      <c r="B118" s="63" t="s">
        <v>92</v>
      </c>
      <c r="C118" s="74" t="s">
        <v>100</v>
      </c>
      <c r="D118" s="38">
        <v>1</v>
      </c>
      <c r="E118" s="27" t="s">
        <v>34</v>
      </c>
      <c r="F118" s="28">
        <v>0</v>
      </c>
      <c r="G118" s="29">
        <f t="shared" ref="G118" si="79">(F118*D118)+D118</f>
        <v>1</v>
      </c>
      <c r="H118" s="30">
        <v>0</v>
      </c>
      <c r="I118" s="30">
        <v>0</v>
      </c>
      <c r="J118" s="31">
        <f t="shared" ref="J118" si="80">IF((H118+I118)="","",G118*(H118+I118))</f>
        <v>0</v>
      </c>
      <c r="K118" s="32"/>
    </row>
    <row r="119" spans="1:11" ht="15.75" thickBot="1" x14ac:dyDescent="0.3">
      <c r="A119" s="33" t="str">
        <f>IF(D119=0,"",1+MAX(A$8:A103))</f>
        <v/>
      </c>
      <c r="B119" s="101"/>
      <c r="C119" s="100" t="s">
        <v>44</v>
      </c>
      <c r="D119" s="102"/>
      <c r="E119" s="27"/>
      <c r="F119" s="28"/>
      <c r="G119" s="29"/>
      <c r="H119" s="30"/>
      <c r="I119" s="30"/>
      <c r="J119" s="31"/>
      <c r="K119" s="32"/>
    </row>
    <row r="120" spans="1:11" x14ac:dyDescent="0.25">
      <c r="A120" s="33">
        <f>IF(D120=0,"",1+MAX(A$8:A119))</f>
        <v>86</v>
      </c>
      <c r="B120" s="63" t="s">
        <v>56</v>
      </c>
      <c r="C120" s="103" t="s">
        <v>77</v>
      </c>
      <c r="D120" s="38">
        <v>17</v>
      </c>
      <c r="E120" s="27" t="s">
        <v>61</v>
      </c>
      <c r="F120" s="28">
        <v>0.1</v>
      </c>
      <c r="G120" s="29">
        <f t="shared" ref="G120" si="81">(F120*D120)+D120</f>
        <v>18.7</v>
      </c>
      <c r="H120" s="30">
        <v>0</v>
      </c>
      <c r="I120" s="30">
        <v>0</v>
      </c>
      <c r="J120" s="31">
        <f t="shared" ref="J120" si="82">IF((H120+I120)="","",G120*(H120+I120))</f>
        <v>0</v>
      </c>
      <c r="K120" s="32"/>
    </row>
    <row r="121" spans="1:11" x14ac:dyDescent="0.25">
      <c r="A121" s="33">
        <f>IF(D121=0,"",1+MAX(A$8:A120))</f>
        <v>87</v>
      </c>
      <c r="B121" s="63" t="s">
        <v>56</v>
      </c>
      <c r="C121" s="103" t="s">
        <v>78</v>
      </c>
      <c r="D121" s="38">
        <v>17</v>
      </c>
      <c r="E121" s="27" t="s">
        <v>61</v>
      </c>
      <c r="F121" s="28">
        <v>0.1</v>
      </c>
      <c r="G121" s="29">
        <f t="shared" ref="G121:G122" si="83">(F121*D121)+D121</f>
        <v>18.7</v>
      </c>
      <c r="H121" s="30">
        <v>0</v>
      </c>
      <c r="I121" s="30">
        <v>0</v>
      </c>
      <c r="J121" s="31">
        <f t="shared" ref="J121:J122" si="84">IF((H121+I121)="","",G121*(H121+I121))</f>
        <v>0</v>
      </c>
      <c r="K121" s="32"/>
    </row>
    <row r="122" spans="1:11" ht="15.75" thickBot="1" x14ac:dyDescent="0.3">
      <c r="A122" s="33">
        <f>IF(D122=0,"",1+MAX(A$8:A121))</f>
        <v>88</v>
      </c>
      <c r="B122" s="63" t="s">
        <v>56</v>
      </c>
      <c r="C122" s="103" t="s">
        <v>87</v>
      </c>
      <c r="D122" s="38">
        <v>32</v>
      </c>
      <c r="E122" s="27" t="s">
        <v>61</v>
      </c>
      <c r="F122" s="28">
        <v>0.1</v>
      </c>
      <c r="G122" s="29">
        <f t="shared" si="83"/>
        <v>35.200000000000003</v>
      </c>
      <c r="H122" s="30">
        <v>0</v>
      </c>
      <c r="I122" s="30">
        <v>0</v>
      </c>
      <c r="J122" s="31">
        <f t="shared" si="84"/>
        <v>0</v>
      </c>
      <c r="K122" s="32"/>
    </row>
    <row r="123" spans="1:11" ht="15.75" thickBot="1" x14ac:dyDescent="0.3">
      <c r="A123" s="33" t="str">
        <f>IF(D123=0,"",1+MAX(A$8:A122))</f>
        <v/>
      </c>
      <c r="B123" s="63"/>
      <c r="C123" s="100" t="s">
        <v>45</v>
      </c>
      <c r="D123" s="102"/>
      <c r="E123" s="27"/>
      <c r="F123" s="28"/>
      <c r="G123" s="29"/>
      <c r="H123" s="30"/>
      <c r="I123" s="30"/>
      <c r="J123" s="31"/>
      <c r="K123" s="32"/>
    </row>
    <row r="124" spans="1:11" x14ac:dyDescent="0.25">
      <c r="A124" s="33">
        <f>IF(D124=0,"",1+MAX(A$8:A123))</f>
        <v>89</v>
      </c>
      <c r="B124" s="63" t="s">
        <v>56</v>
      </c>
      <c r="C124" s="106" t="s">
        <v>84</v>
      </c>
      <c r="D124" s="38">
        <v>2</v>
      </c>
      <c r="E124" s="27" t="s">
        <v>61</v>
      </c>
      <c r="F124" s="28">
        <v>0.1</v>
      </c>
      <c r="G124" s="29">
        <f t="shared" ref="G124" si="85">(F124*D124)+D124</f>
        <v>2.2000000000000002</v>
      </c>
      <c r="H124" s="30">
        <v>0</v>
      </c>
      <c r="I124" s="30">
        <v>0</v>
      </c>
      <c r="J124" s="31">
        <f t="shared" ref="J124" si="86">IF((H124+I124)="","",G124*(H124+I124))</f>
        <v>0</v>
      </c>
      <c r="K124" s="32"/>
    </row>
    <row r="125" spans="1:11" ht="15.75" thickBot="1" x14ac:dyDescent="0.3">
      <c r="A125" s="33">
        <f>IF(D125=0,"",1+MAX(A$8:A124))</f>
        <v>90</v>
      </c>
      <c r="B125" s="63" t="s">
        <v>56</v>
      </c>
      <c r="C125" s="104" t="s">
        <v>85</v>
      </c>
      <c r="D125" s="38">
        <v>7</v>
      </c>
      <c r="E125" s="27" t="s">
        <v>61</v>
      </c>
      <c r="F125" s="28">
        <v>0.1</v>
      </c>
      <c r="G125" s="29">
        <f t="shared" ref="G125" si="87">(F125*D125)+D125</f>
        <v>7.7</v>
      </c>
      <c r="H125" s="30">
        <v>0</v>
      </c>
      <c r="I125" s="30">
        <v>0</v>
      </c>
      <c r="J125" s="31">
        <f t="shared" ref="J125" si="88">IF((H125+I125)="","",G125*(H125+I125))</f>
        <v>0</v>
      </c>
      <c r="K125" s="32"/>
    </row>
    <row r="126" spans="1:11" ht="15.75" thickBot="1" x14ac:dyDescent="0.3">
      <c r="A126" s="33" t="str">
        <f>IF(D126=0,"",1+MAX(A$8:A125))</f>
        <v/>
      </c>
      <c r="B126" s="63"/>
      <c r="C126" s="100" t="s">
        <v>86</v>
      </c>
      <c r="D126" s="102"/>
      <c r="E126" s="27"/>
      <c r="F126" s="28"/>
      <c r="G126" s="29"/>
      <c r="H126" s="30"/>
      <c r="I126" s="30"/>
      <c r="J126" s="31"/>
      <c r="K126" s="32"/>
    </row>
    <row r="127" spans="1:11" ht="15.75" thickBot="1" x14ac:dyDescent="0.3">
      <c r="A127" s="33">
        <f>IF(D127=0,"",1+MAX(A$8:A126))</f>
        <v>91</v>
      </c>
      <c r="B127" s="63" t="s">
        <v>56</v>
      </c>
      <c r="C127" s="106" t="s">
        <v>149</v>
      </c>
      <c r="D127" s="38">
        <v>1</v>
      </c>
      <c r="E127" s="27" t="s">
        <v>34</v>
      </c>
      <c r="F127" s="28">
        <v>0</v>
      </c>
      <c r="G127" s="29">
        <f t="shared" ref="G127" si="89">(F127*D127)+D127</f>
        <v>1</v>
      </c>
      <c r="H127" s="30">
        <v>0</v>
      </c>
      <c r="I127" s="30">
        <v>0</v>
      </c>
      <c r="J127" s="31">
        <f t="shared" ref="J127" si="90">IF((H127+I127)="","",G127*(H127+I127))</f>
        <v>0</v>
      </c>
      <c r="K127" s="32"/>
    </row>
    <row r="128" spans="1:11" ht="15.75" thickBot="1" x14ac:dyDescent="0.3">
      <c r="A128" s="33" t="str">
        <f>IF(D128=0,"",1+MAX(A$8:A127))</f>
        <v/>
      </c>
      <c r="B128" s="101"/>
      <c r="C128" s="100" t="s">
        <v>43</v>
      </c>
      <c r="D128" s="102"/>
      <c r="E128" s="27"/>
      <c r="F128" s="28"/>
      <c r="G128" s="29"/>
      <c r="H128" s="30"/>
      <c r="I128" s="30"/>
      <c r="J128" s="31"/>
      <c r="K128" s="32"/>
    </row>
    <row r="129" spans="1:11" x14ac:dyDescent="0.25">
      <c r="A129" s="33">
        <f>IF(D129=0,"",1+MAX(A$8:A128))</f>
        <v>92</v>
      </c>
      <c r="B129" s="63" t="s">
        <v>56</v>
      </c>
      <c r="C129" s="103" t="s">
        <v>67</v>
      </c>
      <c r="D129" s="38">
        <v>15</v>
      </c>
      <c r="E129" s="27" t="s">
        <v>61</v>
      </c>
      <c r="F129" s="28">
        <v>0.1</v>
      </c>
      <c r="G129" s="29">
        <f t="shared" ref="G129:G130" si="91">(F129*D129)+D129</f>
        <v>16.5</v>
      </c>
      <c r="H129" s="30">
        <v>0</v>
      </c>
      <c r="I129" s="30">
        <v>0</v>
      </c>
      <c r="J129" s="31">
        <f t="shared" ref="J129:J130" si="92">IF((H129+I129)="","",G129*(H129+I129))</f>
        <v>0</v>
      </c>
      <c r="K129" s="32"/>
    </row>
    <row r="130" spans="1:11" x14ac:dyDescent="0.25">
      <c r="A130" s="33">
        <f>IF(D130=0,"",1+MAX(A$8:A129))</f>
        <v>93</v>
      </c>
      <c r="B130" s="63" t="s">
        <v>56</v>
      </c>
      <c r="C130" s="40" t="s">
        <v>68</v>
      </c>
      <c r="D130" s="38">
        <v>135</v>
      </c>
      <c r="E130" s="27" t="s">
        <v>61</v>
      </c>
      <c r="F130" s="28">
        <v>0.1</v>
      </c>
      <c r="G130" s="29">
        <f t="shared" si="91"/>
        <v>148.5</v>
      </c>
      <c r="H130" s="30">
        <v>0</v>
      </c>
      <c r="I130" s="30">
        <v>0</v>
      </c>
      <c r="J130" s="31">
        <f t="shared" si="92"/>
        <v>0</v>
      </c>
      <c r="K130" s="32"/>
    </row>
    <row r="131" spans="1:11" x14ac:dyDescent="0.25">
      <c r="A131" s="33">
        <f>IF(D131=0,"",1+MAX(A$8:A130))</f>
        <v>94</v>
      </c>
      <c r="B131" s="63" t="s">
        <v>56</v>
      </c>
      <c r="C131" s="103" t="s">
        <v>69</v>
      </c>
      <c r="D131" s="38">
        <v>4</v>
      </c>
      <c r="E131" s="27" t="s">
        <v>61</v>
      </c>
      <c r="F131" s="28">
        <v>0.1</v>
      </c>
      <c r="G131" s="29">
        <f t="shared" ref="G131:G136" si="93">(F131*D131)+D131</f>
        <v>4.4000000000000004</v>
      </c>
      <c r="H131" s="30">
        <v>0</v>
      </c>
      <c r="I131" s="30">
        <v>0</v>
      </c>
      <c r="J131" s="31">
        <f t="shared" ref="J131:J136" si="94">IF((H131+I131)="","",G131*(H131+I131))</f>
        <v>0</v>
      </c>
      <c r="K131" s="32"/>
    </row>
    <row r="132" spans="1:11" x14ac:dyDescent="0.25">
      <c r="A132" s="33">
        <f>IF(D132=0,"",1+MAX(A$8:A131))</f>
        <v>95</v>
      </c>
      <c r="B132" s="63" t="s">
        <v>56</v>
      </c>
      <c r="C132" s="40" t="s">
        <v>70</v>
      </c>
      <c r="D132" s="38">
        <f>39+50+52</f>
        <v>141</v>
      </c>
      <c r="E132" s="27" t="s">
        <v>61</v>
      </c>
      <c r="F132" s="28">
        <v>0.1</v>
      </c>
      <c r="G132" s="29">
        <f t="shared" si="93"/>
        <v>155.1</v>
      </c>
      <c r="H132" s="30">
        <v>0</v>
      </c>
      <c r="I132" s="30">
        <v>0</v>
      </c>
      <c r="J132" s="31">
        <f t="shared" si="94"/>
        <v>0</v>
      </c>
      <c r="K132" s="32"/>
    </row>
    <row r="133" spans="1:11" ht="15.75" thickBot="1" x14ac:dyDescent="0.3">
      <c r="A133" s="33">
        <f>IF(D133=0,"",1+MAX(A$8:A132))</f>
        <v>96</v>
      </c>
      <c r="B133" s="63" t="s">
        <v>56</v>
      </c>
      <c r="C133" s="103" t="s">
        <v>71</v>
      </c>
      <c r="D133" s="38">
        <v>4</v>
      </c>
      <c r="E133" s="27" t="s">
        <v>61</v>
      </c>
      <c r="F133" s="28">
        <v>0.1</v>
      </c>
      <c r="G133" s="29">
        <f t="shared" si="93"/>
        <v>4.4000000000000004</v>
      </c>
      <c r="H133" s="30">
        <v>0</v>
      </c>
      <c r="I133" s="30">
        <v>0</v>
      </c>
      <c r="J133" s="31">
        <f t="shared" si="94"/>
        <v>0</v>
      </c>
      <c r="K133" s="32"/>
    </row>
    <row r="134" spans="1:11" ht="15.75" thickBot="1" x14ac:dyDescent="0.3">
      <c r="A134" s="33" t="str">
        <f>IF(D134=0,"",1+MAX(A$8:A133))</f>
        <v/>
      </c>
      <c r="B134" s="101"/>
      <c r="C134" s="100" t="s">
        <v>74</v>
      </c>
      <c r="D134" s="102"/>
      <c r="E134" s="27"/>
      <c r="F134" s="28"/>
      <c r="G134" s="29"/>
      <c r="H134" s="30"/>
      <c r="I134" s="30"/>
      <c r="J134" s="31"/>
      <c r="K134" s="32"/>
    </row>
    <row r="135" spans="1:11" x14ac:dyDescent="0.25">
      <c r="A135" s="33">
        <f>IF(D135=0,"",1+MAX(A$8:A134))</f>
        <v>97</v>
      </c>
      <c r="B135" s="63" t="s">
        <v>56</v>
      </c>
      <c r="C135" s="40" t="s">
        <v>72</v>
      </c>
      <c r="D135" s="38">
        <v>11</v>
      </c>
      <c r="E135" s="27" t="s">
        <v>61</v>
      </c>
      <c r="F135" s="28">
        <v>0.1</v>
      </c>
      <c r="G135" s="29">
        <f t="shared" si="93"/>
        <v>12.1</v>
      </c>
      <c r="H135" s="30">
        <v>0</v>
      </c>
      <c r="I135" s="30">
        <v>0</v>
      </c>
      <c r="J135" s="31">
        <f t="shared" si="94"/>
        <v>0</v>
      </c>
      <c r="K135" s="32"/>
    </row>
    <row r="136" spans="1:11" ht="15.75" thickBot="1" x14ac:dyDescent="0.3">
      <c r="A136" s="33">
        <f>IF(D136=0,"",1+MAX(A$8:A135))</f>
        <v>98</v>
      </c>
      <c r="B136" s="63" t="s">
        <v>56</v>
      </c>
      <c r="C136" s="103" t="s">
        <v>73</v>
      </c>
      <c r="D136" s="38">
        <v>134</v>
      </c>
      <c r="E136" s="27" t="s">
        <v>61</v>
      </c>
      <c r="F136" s="28">
        <v>0.1</v>
      </c>
      <c r="G136" s="29">
        <f t="shared" si="93"/>
        <v>147.4</v>
      </c>
      <c r="H136" s="30">
        <v>0</v>
      </c>
      <c r="I136" s="30">
        <v>0</v>
      </c>
      <c r="J136" s="31">
        <f t="shared" si="94"/>
        <v>0</v>
      </c>
      <c r="K136" s="32"/>
    </row>
    <row r="137" spans="1:11" ht="15.75" thickBot="1" x14ac:dyDescent="0.3">
      <c r="A137" s="33" t="str">
        <f>IF(D137=0,"",1+MAX(A$8:A136))</f>
        <v/>
      </c>
      <c r="B137" s="101"/>
      <c r="C137" s="100" t="s">
        <v>75</v>
      </c>
      <c r="D137" s="102"/>
      <c r="E137" s="27"/>
      <c r="F137" s="28"/>
      <c r="G137" s="29"/>
      <c r="H137" s="30"/>
      <c r="I137" s="30"/>
      <c r="J137" s="31"/>
      <c r="K137" s="32"/>
    </row>
    <row r="138" spans="1:11" ht="15.75" thickBot="1" x14ac:dyDescent="0.3">
      <c r="A138" s="33">
        <f>IF(D138=0,"",1+MAX(A$8:A137))</f>
        <v>99</v>
      </c>
      <c r="B138" s="63" t="s">
        <v>56</v>
      </c>
      <c r="C138" s="103" t="s">
        <v>76</v>
      </c>
      <c r="D138" s="38">
        <v>11</v>
      </c>
      <c r="E138" s="27" t="s">
        <v>61</v>
      </c>
      <c r="F138" s="28">
        <v>0.1</v>
      </c>
      <c r="G138" s="29">
        <f t="shared" ref="G138:G141" si="95">(F138*D138)+D138</f>
        <v>12.1</v>
      </c>
      <c r="H138" s="30">
        <v>0</v>
      </c>
      <c r="I138" s="30">
        <v>0</v>
      </c>
      <c r="J138" s="31">
        <f t="shared" ref="J138:J141" si="96">IF((H138+I138)="","",G138*(H138+I138))</f>
        <v>0</v>
      </c>
      <c r="K138" s="32"/>
    </row>
    <row r="139" spans="1:11" ht="15.75" thickBot="1" x14ac:dyDescent="0.3">
      <c r="A139" s="33" t="str">
        <f>IF(D139=0,"",1+MAX(A$8:A138))</f>
        <v/>
      </c>
      <c r="B139" s="101"/>
      <c r="C139" s="100" t="s">
        <v>88</v>
      </c>
      <c r="D139" s="102"/>
      <c r="E139" s="27"/>
      <c r="F139" s="28"/>
      <c r="G139" s="29"/>
      <c r="H139" s="30"/>
      <c r="I139" s="30"/>
      <c r="J139" s="31"/>
      <c r="K139" s="32"/>
    </row>
    <row r="140" spans="1:11" ht="30" x14ac:dyDescent="0.25">
      <c r="A140" s="33">
        <f>IF(D140=0,"",1+MAX(A$8:A139))</f>
        <v>100</v>
      </c>
      <c r="B140" s="63" t="s">
        <v>56</v>
      </c>
      <c r="C140" s="103" t="s">
        <v>89</v>
      </c>
      <c r="D140" s="38">
        <v>1</v>
      </c>
      <c r="E140" s="27" t="s">
        <v>34</v>
      </c>
      <c r="F140" s="28">
        <v>0</v>
      </c>
      <c r="G140" s="29">
        <f t="shared" ref="G140" si="97">(F140*D140)+D140</f>
        <v>1</v>
      </c>
      <c r="H140" s="30">
        <v>0</v>
      </c>
      <c r="I140" s="30">
        <v>0</v>
      </c>
      <c r="J140" s="31">
        <f t="shared" ref="J140" si="98">IF((H140+I140)="","",G140*(H140+I140))</f>
        <v>0</v>
      </c>
      <c r="K140" s="32"/>
    </row>
    <row r="141" spans="1:11" ht="30.75" thickBot="1" x14ac:dyDescent="0.3">
      <c r="A141" s="33">
        <f>IF(D141=0,"",1+MAX(A$8:A140))</f>
        <v>101</v>
      </c>
      <c r="B141" s="63" t="s">
        <v>56</v>
      </c>
      <c r="C141" s="40" t="s">
        <v>90</v>
      </c>
      <c r="D141" s="38">
        <v>1</v>
      </c>
      <c r="E141" s="27" t="s">
        <v>34</v>
      </c>
      <c r="F141" s="28">
        <v>0</v>
      </c>
      <c r="G141" s="29">
        <f t="shared" si="95"/>
        <v>1</v>
      </c>
      <c r="H141" s="30">
        <v>0</v>
      </c>
      <c r="I141" s="30">
        <v>0</v>
      </c>
      <c r="J141" s="31">
        <f t="shared" si="96"/>
        <v>0</v>
      </c>
      <c r="K141" s="32"/>
    </row>
    <row r="142" spans="1:11" ht="15.75" thickBot="1" x14ac:dyDescent="0.3">
      <c r="A142" s="33" t="str">
        <f>IF(D142=0,"",1+MAX(A$8:A141))</f>
        <v/>
      </c>
      <c r="B142" s="101"/>
      <c r="C142" s="100" t="s">
        <v>65</v>
      </c>
      <c r="D142" s="102"/>
      <c r="E142" s="27"/>
      <c r="F142" s="28"/>
      <c r="G142" s="29"/>
      <c r="H142" s="30"/>
      <c r="I142" s="30"/>
      <c r="J142" s="31"/>
      <c r="K142" s="32"/>
    </row>
    <row r="143" spans="1:11" ht="15.75" thickBot="1" x14ac:dyDescent="0.3">
      <c r="A143" s="33">
        <f>IF(D143=0,"",1+MAX(A$8:A142))</f>
        <v>102</v>
      </c>
      <c r="B143" s="63" t="s">
        <v>56</v>
      </c>
      <c r="C143" s="103" t="s">
        <v>66</v>
      </c>
      <c r="D143" s="38">
        <v>36</v>
      </c>
      <c r="E143" s="27" t="s">
        <v>61</v>
      </c>
      <c r="F143" s="28">
        <v>0.1</v>
      </c>
      <c r="G143" s="29">
        <f t="shared" ref="G143" si="99">(F143*D143)+D143</f>
        <v>39.6</v>
      </c>
      <c r="H143" s="30">
        <v>0</v>
      </c>
      <c r="I143" s="30">
        <v>0</v>
      </c>
      <c r="J143" s="31">
        <f t="shared" ref="J143" si="100">IF((H143+I143)="","",G143*(H143+I143))</f>
        <v>0</v>
      </c>
      <c r="K143" s="32"/>
    </row>
    <row r="144" spans="1:11" ht="15.75" thickBot="1" x14ac:dyDescent="0.3">
      <c r="A144" s="33" t="str">
        <f>IF(D144=0,"",1+MAX(A$8:A143))</f>
        <v/>
      </c>
      <c r="B144" s="101"/>
      <c r="C144" s="100" t="s">
        <v>111</v>
      </c>
      <c r="D144" s="102"/>
      <c r="E144" s="27"/>
      <c r="F144" s="28"/>
      <c r="G144" s="29"/>
      <c r="H144" s="30"/>
      <c r="I144" s="30"/>
      <c r="J144" s="31"/>
      <c r="K144" s="32"/>
    </row>
    <row r="145" spans="1:12" x14ac:dyDescent="0.25">
      <c r="A145" s="33">
        <f>IF(D145=0,"",1+MAX(A$8:A144))</f>
        <v>103</v>
      </c>
      <c r="B145" s="63" t="s">
        <v>56</v>
      </c>
      <c r="C145" s="103" t="s">
        <v>103</v>
      </c>
      <c r="D145" s="38">
        <v>2</v>
      </c>
      <c r="E145" s="27" t="s">
        <v>34</v>
      </c>
      <c r="F145" s="28">
        <v>0</v>
      </c>
      <c r="G145" s="29">
        <f t="shared" ref="G145:G153" si="101">(F145*D145)+D145</f>
        <v>2</v>
      </c>
      <c r="H145" s="30">
        <v>0</v>
      </c>
      <c r="I145" s="30">
        <v>0</v>
      </c>
      <c r="J145" s="31">
        <f t="shared" ref="J145:J153" si="102">IF((H145+I145)="","",G145*(H145+I145))</f>
        <v>0</v>
      </c>
      <c r="K145" s="32"/>
    </row>
    <row r="146" spans="1:12" x14ac:dyDescent="0.25">
      <c r="A146" s="33">
        <f>IF(D146=0,"",1+MAX(A$8:A145))</f>
        <v>104</v>
      </c>
      <c r="B146" s="63" t="s">
        <v>56</v>
      </c>
      <c r="C146" s="40" t="s">
        <v>104</v>
      </c>
      <c r="D146" s="38">
        <v>1</v>
      </c>
      <c r="E146" s="27" t="s">
        <v>34</v>
      </c>
      <c r="F146" s="28">
        <v>0</v>
      </c>
      <c r="G146" s="29">
        <f t="shared" si="101"/>
        <v>1</v>
      </c>
      <c r="H146" s="30">
        <v>0</v>
      </c>
      <c r="I146" s="30">
        <v>0</v>
      </c>
      <c r="J146" s="31">
        <f t="shared" si="102"/>
        <v>0</v>
      </c>
      <c r="K146" s="32"/>
    </row>
    <row r="147" spans="1:12" x14ac:dyDescent="0.25">
      <c r="A147" s="33">
        <f>IF(D147=0,"",1+MAX(A$8:A146))</f>
        <v>105</v>
      </c>
      <c r="B147" s="63" t="s">
        <v>56</v>
      </c>
      <c r="C147" s="40" t="s">
        <v>105</v>
      </c>
      <c r="D147" s="38">
        <v>2</v>
      </c>
      <c r="E147" s="27" t="s">
        <v>34</v>
      </c>
      <c r="F147" s="28">
        <v>0</v>
      </c>
      <c r="G147" s="29">
        <f t="shared" si="101"/>
        <v>2</v>
      </c>
      <c r="H147" s="30">
        <v>0</v>
      </c>
      <c r="I147" s="30">
        <v>0</v>
      </c>
      <c r="J147" s="31">
        <f t="shared" si="102"/>
        <v>0</v>
      </c>
      <c r="K147" s="32"/>
      <c r="L147" s="86"/>
    </row>
    <row r="148" spans="1:12" x14ac:dyDescent="0.25">
      <c r="A148" s="33">
        <f>IF(D148=0,"",1+MAX(A$8:A147))</f>
        <v>106</v>
      </c>
      <c r="B148" s="63" t="s">
        <v>56</v>
      </c>
      <c r="C148" s="40" t="s">
        <v>106</v>
      </c>
      <c r="D148" s="38">
        <v>1</v>
      </c>
      <c r="E148" s="27" t="s">
        <v>34</v>
      </c>
      <c r="F148" s="28">
        <v>0</v>
      </c>
      <c r="G148" s="29">
        <f t="shared" si="101"/>
        <v>1</v>
      </c>
      <c r="H148" s="30">
        <v>0</v>
      </c>
      <c r="I148" s="30">
        <v>0</v>
      </c>
      <c r="J148" s="31">
        <f t="shared" si="102"/>
        <v>0</v>
      </c>
      <c r="K148" s="32"/>
    </row>
    <row r="149" spans="1:12" x14ac:dyDescent="0.25">
      <c r="A149" s="33">
        <f>IF(D149=0,"",1+MAX(A$8:A148))</f>
        <v>107</v>
      </c>
      <c r="B149" s="63" t="s">
        <v>56</v>
      </c>
      <c r="C149" s="74" t="s">
        <v>112</v>
      </c>
      <c r="D149" s="75">
        <v>4</v>
      </c>
      <c r="E149" s="27" t="s">
        <v>34</v>
      </c>
      <c r="F149" s="28">
        <v>0</v>
      </c>
      <c r="G149" s="29">
        <f t="shared" ref="G149" si="103">(F149*D149)+D149</f>
        <v>4</v>
      </c>
      <c r="H149" s="77">
        <v>0</v>
      </c>
      <c r="I149" s="77">
        <v>0</v>
      </c>
      <c r="J149" s="78">
        <f t="shared" ref="J149" si="104">IF((H149+I149)="","",G149*(H149+I149))</f>
        <v>0</v>
      </c>
      <c r="K149" s="79"/>
    </row>
    <row r="150" spans="1:12" x14ac:dyDescent="0.25">
      <c r="A150" s="33">
        <f>IF(D150=0,"",1+MAX(A$8:A149))</f>
        <v>108</v>
      </c>
      <c r="B150" s="63" t="s">
        <v>56</v>
      </c>
      <c r="C150" s="74" t="s">
        <v>113</v>
      </c>
      <c r="D150" s="75">
        <v>14</v>
      </c>
      <c r="E150" s="27" t="s">
        <v>34</v>
      </c>
      <c r="F150" s="28">
        <v>0</v>
      </c>
      <c r="G150" s="29">
        <f t="shared" ref="G150" si="105">(F150*D150)+D150</f>
        <v>14</v>
      </c>
      <c r="H150" s="30">
        <v>0</v>
      </c>
      <c r="I150" s="30">
        <v>0</v>
      </c>
      <c r="J150" s="31">
        <f t="shared" ref="J150" si="106">IF((H150+I150)="","",G150*(H150+I150))</f>
        <v>0</v>
      </c>
      <c r="K150" s="79"/>
    </row>
    <row r="151" spans="1:12" x14ac:dyDescent="0.25">
      <c r="A151" s="33">
        <f>IF(D151=0,"",1+MAX(A$8:A150))</f>
        <v>109</v>
      </c>
      <c r="B151" s="63" t="s">
        <v>56</v>
      </c>
      <c r="C151" s="74" t="s">
        <v>122</v>
      </c>
      <c r="D151" s="75">
        <v>4</v>
      </c>
      <c r="E151" s="27" t="s">
        <v>34</v>
      </c>
      <c r="F151" s="28">
        <v>0</v>
      </c>
      <c r="G151" s="29">
        <f t="shared" ref="G151" si="107">(F151*D151)+D151</f>
        <v>4</v>
      </c>
      <c r="H151" s="30">
        <v>0</v>
      </c>
      <c r="I151" s="30">
        <v>0</v>
      </c>
      <c r="J151" s="31">
        <f t="shared" ref="J151" si="108">IF((H151+I151)="","",G151*(H151+I151))</f>
        <v>0</v>
      </c>
      <c r="K151" s="79"/>
    </row>
    <row r="152" spans="1:12" x14ac:dyDescent="0.25">
      <c r="A152" s="33">
        <f>IF(D152=0,"",1+MAX(A$8:A151))</f>
        <v>110</v>
      </c>
      <c r="B152" s="63" t="s">
        <v>56</v>
      </c>
      <c r="C152" s="74" t="s">
        <v>122</v>
      </c>
      <c r="D152" s="75">
        <v>6</v>
      </c>
      <c r="E152" s="76" t="s">
        <v>34</v>
      </c>
      <c r="F152" s="28">
        <v>0</v>
      </c>
      <c r="G152" s="29">
        <f t="shared" ref="G152" si="109">(F152*D152)+D152</f>
        <v>6</v>
      </c>
      <c r="H152" s="30">
        <v>0</v>
      </c>
      <c r="I152" s="30">
        <v>0</v>
      </c>
      <c r="J152" s="31">
        <f t="shared" ref="J152" si="110">IF((H152+I152)="","",G152*(H152+I152))</f>
        <v>0</v>
      </c>
      <c r="K152" s="79"/>
    </row>
    <row r="153" spans="1:12" x14ac:dyDescent="0.25">
      <c r="A153" s="33">
        <f>IF(D153=0,"",1+MAX(A$8:A152))</f>
        <v>111</v>
      </c>
      <c r="B153" s="63" t="s">
        <v>56</v>
      </c>
      <c r="C153" s="40" t="s">
        <v>114</v>
      </c>
      <c r="D153" s="38">
        <v>4</v>
      </c>
      <c r="E153" s="27" t="s">
        <v>34</v>
      </c>
      <c r="F153" s="28">
        <v>0</v>
      </c>
      <c r="G153" s="29">
        <f t="shared" si="101"/>
        <v>4</v>
      </c>
      <c r="H153" s="30">
        <v>0</v>
      </c>
      <c r="I153" s="30">
        <v>0</v>
      </c>
      <c r="J153" s="31">
        <f t="shared" si="102"/>
        <v>0</v>
      </c>
      <c r="K153" s="32"/>
    </row>
    <row r="154" spans="1:12" x14ac:dyDescent="0.25">
      <c r="A154" s="33">
        <f>IF(D154=0,"",1+MAX(A$8:A153))</f>
        <v>112</v>
      </c>
      <c r="B154" s="63" t="s">
        <v>56</v>
      </c>
      <c r="C154" s="74" t="s">
        <v>116</v>
      </c>
      <c r="D154" s="75">
        <v>16</v>
      </c>
      <c r="E154" s="76" t="s">
        <v>34</v>
      </c>
      <c r="F154" s="28">
        <v>0</v>
      </c>
      <c r="G154" s="29">
        <f t="shared" ref="G154:G156" si="111">(F154*D154)+D154</f>
        <v>16</v>
      </c>
      <c r="H154" s="30">
        <v>0</v>
      </c>
      <c r="I154" s="30">
        <v>0</v>
      </c>
      <c r="J154" s="31">
        <f t="shared" ref="J154:J156" si="112">IF((H154+I154)="","",G154*(H154+I154))</f>
        <v>0</v>
      </c>
      <c r="K154" s="79"/>
    </row>
    <row r="155" spans="1:12" x14ac:dyDescent="0.25">
      <c r="A155" s="33">
        <f>IF(D155=0,"",1+MAX(A$8:A154))</f>
        <v>113</v>
      </c>
      <c r="B155" s="63" t="s">
        <v>56</v>
      </c>
      <c r="C155" s="74" t="s">
        <v>115</v>
      </c>
      <c r="D155" s="75">
        <v>3</v>
      </c>
      <c r="E155" s="76" t="s">
        <v>34</v>
      </c>
      <c r="F155" s="28">
        <v>0</v>
      </c>
      <c r="G155" s="29">
        <f t="shared" si="111"/>
        <v>3</v>
      </c>
      <c r="H155" s="30">
        <v>0</v>
      </c>
      <c r="I155" s="30">
        <v>0</v>
      </c>
      <c r="J155" s="31">
        <f t="shared" si="112"/>
        <v>0</v>
      </c>
      <c r="K155" s="79"/>
    </row>
    <row r="156" spans="1:12" x14ac:dyDescent="0.25">
      <c r="A156" s="33">
        <f>IF(D156=0,"",1+MAX(A$8:A155))</f>
        <v>114</v>
      </c>
      <c r="B156" s="63" t="s">
        <v>56</v>
      </c>
      <c r="C156" s="74" t="s">
        <v>117</v>
      </c>
      <c r="D156" s="75">
        <v>4</v>
      </c>
      <c r="E156" s="76" t="s">
        <v>34</v>
      </c>
      <c r="F156" s="28">
        <v>0</v>
      </c>
      <c r="G156" s="29">
        <f t="shared" si="111"/>
        <v>4</v>
      </c>
      <c r="H156" s="30">
        <v>0</v>
      </c>
      <c r="I156" s="30">
        <v>0</v>
      </c>
      <c r="J156" s="31">
        <f t="shared" si="112"/>
        <v>0</v>
      </c>
      <c r="K156" s="79"/>
    </row>
    <row r="157" spans="1:12" x14ac:dyDescent="0.25">
      <c r="A157" s="33">
        <f>IF(D157=0,"",1+MAX(A$8:A156))</f>
        <v>115</v>
      </c>
      <c r="B157" s="63" t="s">
        <v>56</v>
      </c>
      <c r="C157" s="74" t="s">
        <v>118</v>
      </c>
      <c r="D157" s="75">
        <v>12</v>
      </c>
      <c r="E157" s="76" t="s">
        <v>34</v>
      </c>
      <c r="F157" s="28">
        <v>0</v>
      </c>
      <c r="G157" s="29">
        <f t="shared" ref="G157" si="113">(F157*D157)+D157</f>
        <v>12</v>
      </c>
      <c r="H157" s="30">
        <v>0</v>
      </c>
      <c r="I157" s="30">
        <v>0</v>
      </c>
      <c r="J157" s="31">
        <f t="shared" ref="J157" si="114">IF((H157+I157)="","",G157*(H157+I157))</f>
        <v>0</v>
      </c>
      <c r="K157" s="79"/>
    </row>
    <row r="158" spans="1:12" x14ac:dyDescent="0.25">
      <c r="A158" s="33">
        <f>IF(D158=0,"",1+MAX(A$8:A157))</f>
        <v>116</v>
      </c>
      <c r="B158" s="63" t="s">
        <v>56</v>
      </c>
      <c r="C158" s="74" t="s">
        <v>119</v>
      </c>
      <c r="D158" s="75">
        <v>4</v>
      </c>
      <c r="E158" s="76" t="s">
        <v>34</v>
      </c>
      <c r="F158" s="28">
        <v>0</v>
      </c>
      <c r="G158" s="29">
        <f t="shared" ref="G158" si="115">(F158*D158)+D158</f>
        <v>4</v>
      </c>
      <c r="H158" s="30">
        <v>0</v>
      </c>
      <c r="I158" s="30">
        <v>0</v>
      </c>
      <c r="J158" s="31">
        <f t="shared" ref="J158" si="116">IF((H158+I158)="","",G158*(H158+I158))</f>
        <v>0</v>
      </c>
      <c r="K158" s="79"/>
    </row>
    <row r="159" spans="1:12" x14ac:dyDescent="0.25">
      <c r="A159" s="33">
        <f>IF(D159=0,"",1+MAX(A$8:A158))</f>
        <v>117</v>
      </c>
      <c r="B159" s="63" t="s">
        <v>56</v>
      </c>
      <c r="C159" s="40" t="s">
        <v>120</v>
      </c>
      <c r="D159" s="38">
        <v>22</v>
      </c>
      <c r="E159" s="76" t="s">
        <v>34</v>
      </c>
      <c r="F159" s="28">
        <v>0</v>
      </c>
      <c r="G159" s="29">
        <f t="shared" ref="G159:G161" si="117">(F159*D159)+D159</f>
        <v>22</v>
      </c>
      <c r="H159" s="30">
        <v>0</v>
      </c>
      <c r="I159" s="30">
        <v>0</v>
      </c>
      <c r="J159" s="31">
        <f t="shared" ref="J159:J161" si="118">IF((H159+I159)="","",G159*(H159+I159))</f>
        <v>0</v>
      </c>
      <c r="K159" s="32"/>
    </row>
    <row r="160" spans="1:12" x14ac:dyDescent="0.25">
      <c r="A160" s="33">
        <f>IF(D160=0,"",1+MAX(A$8:A159))</f>
        <v>118</v>
      </c>
      <c r="B160" s="63" t="s">
        <v>56</v>
      </c>
      <c r="C160" s="40" t="s">
        <v>121</v>
      </c>
      <c r="D160" s="38">
        <v>22</v>
      </c>
      <c r="E160" s="76" t="s">
        <v>34</v>
      </c>
      <c r="F160" s="28">
        <v>0</v>
      </c>
      <c r="G160" s="29">
        <f t="shared" si="117"/>
        <v>22</v>
      </c>
      <c r="H160" s="30">
        <v>0</v>
      </c>
      <c r="I160" s="30">
        <v>0</v>
      </c>
      <c r="J160" s="31">
        <f t="shared" si="118"/>
        <v>0</v>
      </c>
      <c r="K160" s="32"/>
    </row>
    <row r="161" spans="1:11" ht="15.75" thickBot="1" x14ac:dyDescent="0.3">
      <c r="A161" s="33">
        <f>IF(D161=0,"",1+MAX(A$8:A160))</f>
        <v>119</v>
      </c>
      <c r="B161" s="63" t="s">
        <v>56</v>
      </c>
      <c r="C161" s="40" t="s">
        <v>123</v>
      </c>
      <c r="D161" s="38">
        <v>2</v>
      </c>
      <c r="E161" s="76" t="s">
        <v>34</v>
      </c>
      <c r="F161" s="28">
        <v>0</v>
      </c>
      <c r="G161" s="29">
        <f t="shared" si="117"/>
        <v>2</v>
      </c>
      <c r="H161" s="30">
        <v>0</v>
      </c>
      <c r="I161" s="30">
        <v>0</v>
      </c>
      <c r="J161" s="31">
        <f t="shared" si="118"/>
        <v>0</v>
      </c>
      <c r="K161" s="32"/>
    </row>
    <row r="162" spans="1:11" ht="15.75" thickBot="1" x14ac:dyDescent="0.3">
      <c r="A162" s="33" t="str">
        <f>IF(D162=0,"",1+MAX(A$8:A161))</f>
        <v/>
      </c>
      <c r="B162" s="101"/>
      <c r="C162" s="100" t="s">
        <v>53</v>
      </c>
      <c r="D162" s="102"/>
      <c r="E162" s="27"/>
      <c r="F162" s="28"/>
      <c r="G162" s="29"/>
      <c r="H162" s="30"/>
      <c r="I162" s="30"/>
      <c r="J162" s="31"/>
      <c r="K162" s="32"/>
    </row>
    <row r="163" spans="1:11" ht="30" thickBot="1" x14ac:dyDescent="0.3">
      <c r="A163" s="33">
        <f>IF(D163=0,"",1+MAX(A$8:A162))</f>
        <v>120</v>
      </c>
      <c r="B163" s="63" t="s">
        <v>56</v>
      </c>
      <c r="C163" s="104" t="s">
        <v>127</v>
      </c>
      <c r="D163" s="38">
        <v>1</v>
      </c>
      <c r="E163" s="27" t="s">
        <v>34</v>
      </c>
      <c r="F163" s="28">
        <v>0</v>
      </c>
      <c r="G163" s="29">
        <f t="shared" ref="G163" si="119">(F163*D163)+D163</f>
        <v>1</v>
      </c>
      <c r="H163" s="30">
        <v>0</v>
      </c>
      <c r="I163" s="30">
        <v>0</v>
      </c>
      <c r="J163" s="31">
        <f t="shared" ref="J163" si="120">IF((H163+I163)="","",G163*(H163+I163))</f>
        <v>0</v>
      </c>
      <c r="K163" s="32"/>
    </row>
    <row r="164" spans="1:11" ht="15.75" thickBot="1" x14ac:dyDescent="0.3">
      <c r="A164" s="33" t="str">
        <f>IF(D164=0,"",1+MAX(A$8:A163))</f>
        <v/>
      </c>
      <c r="B164" s="101"/>
      <c r="C164" s="100" t="s">
        <v>52</v>
      </c>
      <c r="D164" s="102"/>
      <c r="E164" s="27"/>
      <c r="F164" s="28"/>
      <c r="G164" s="29"/>
      <c r="H164" s="30"/>
      <c r="I164" s="30"/>
      <c r="J164" s="31"/>
      <c r="K164" s="32"/>
    </row>
    <row r="165" spans="1:11" ht="30" thickBot="1" x14ac:dyDescent="0.3">
      <c r="A165" s="33">
        <f>IF(D165=0,"",1+MAX(A$8:A164))</f>
        <v>121</v>
      </c>
      <c r="B165" s="63" t="s">
        <v>56</v>
      </c>
      <c r="C165" s="104" t="s">
        <v>128</v>
      </c>
      <c r="D165" s="38">
        <v>1</v>
      </c>
      <c r="E165" s="27" t="s">
        <v>34</v>
      </c>
      <c r="F165" s="28">
        <v>0</v>
      </c>
      <c r="G165" s="29">
        <f t="shared" ref="G165" si="121">(F165*D165)+D165</f>
        <v>1</v>
      </c>
      <c r="H165" s="30">
        <v>0</v>
      </c>
      <c r="I165" s="30">
        <v>0</v>
      </c>
      <c r="J165" s="31">
        <f t="shared" ref="J165" si="122">IF((H165+I165)="","",G165*(H165+I165))</f>
        <v>0</v>
      </c>
      <c r="K165" s="32"/>
    </row>
    <row r="166" spans="1:11" ht="15.75" thickBot="1" x14ac:dyDescent="0.3">
      <c r="A166" s="33" t="str">
        <f>IF(D166=0,"",1+MAX(A$8:A165))</f>
        <v/>
      </c>
      <c r="B166" s="101"/>
      <c r="C166" s="100" t="s">
        <v>50</v>
      </c>
      <c r="D166" s="102"/>
      <c r="E166" s="27"/>
      <c r="F166" s="28"/>
      <c r="G166" s="29"/>
      <c r="H166" s="30"/>
      <c r="I166" s="30"/>
      <c r="J166" s="31"/>
      <c r="K166" s="32"/>
    </row>
    <row r="167" spans="1:11" x14ac:dyDescent="0.25">
      <c r="A167" s="33">
        <f>IF(D167=0,"",1+MAX(A$8:A166))</f>
        <v>122</v>
      </c>
      <c r="B167" s="63" t="s">
        <v>56</v>
      </c>
      <c r="C167" s="40" t="s">
        <v>101</v>
      </c>
      <c r="D167" s="38">
        <v>1</v>
      </c>
      <c r="E167" s="27" t="s">
        <v>61</v>
      </c>
      <c r="F167" s="28">
        <v>0.1</v>
      </c>
      <c r="G167" s="29">
        <f t="shared" ref="G167" si="123">(F167*D167)+D167</f>
        <v>1.1000000000000001</v>
      </c>
      <c r="H167" s="30">
        <v>0</v>
      </c>
      <c r="I167" s="30">
        <v>0</v>
      </c>
      <c r="J167" s="31">
        <f t="shared" ref="J167" si="124">IF((H167+I167)="","",G167*(H167+I167))</f>
        <v>0</v>
      </c>
      <c r="K167" s="32"/>
    </row>
    <row r="168" spans="1:11" ht="15.75" thickBot="1" x14ac:dyDescent="0.3">
      <c r="A168" s="33">
        <f>IF(D168=0,"",1+MAX(A$8:A167))</f>
        <v>123</v>
      </c>
      <c r="B168" s="63" t="s">
        <v>56</v>
      </c>
      <c r="C168" s="40" t="s">
        <v>102</v>
      </c>
      <c r="D168" s="38">
        <v>1</v>
      </c>
      <c r="E168" s="27" t="s">
        <v>61</v>
      </c>
      <c r="F168" s="28">
        <v>0.1</v>
      </c>
      <c r="G168" s="29">
        <f t="shared" ref="G168" si="125">(F168*D168)+D168</f>
        <v>1.1000000000000001</v>
      </c>
      <c r="H168" s="30">
        <v>0</v>
      </c>
      <c r="I168" s="30">
        <v>0</v>
      </c>
      <c r="J168" s="31">
        <f t="shared" ref="J168" si="126">IF((H168+I168)="","",G168*(H168+I168))</f>
        <v>0</v>
      </c>
      <c r="K168" s="32"/>
    </row>
    <row r="169" spans="1:11" ht="15.75" thickBot="1" x14ac:dyDescent="0.3">
      <c r="A169" s="33" t="str">
        <f>IF(D169=0,"",1+MAX(A$8:A168))</f>
        <v/>
      </c>
      <c r="B169" s="101"/>
      <c r="C169" s="100" t="s">
        <v>51</v>
      </c>
      <c r="D169" s="102"/>
      <c r="E169" s="27"/>
      <c r="F169" s="28"/>
      <c r="G169" s="29"/>
      <c r="H169" s="30"/>
      <c r="I169" s="30"/>
      <c r="J169" s="31"/>
      <c r="K169" s="32"/>
    </row>
    <row r="170" spans="1:11" x14ac:dyDescent="0.25">
      <c r="A170" s="33">
        <f>IF(D170=0,"",1+MAX(A$8:A169))</f>
        <v>124</v>
      </c>
      <c r="B170" s="63" t="s">
        <v>56</v>
      </c>
      <c r="C170" s="103" t="s">
        <v>82</v>
      </c>
      <c r="D170" s="38">
        <v>1</v>
      </c>
      <c r="E170" s="27" t="s">
        <v>34</v>
      </c>
      <c r="F170" s="28">
        <v>0</v>
      </c>
      <c r="G170" s="29">
        <f t="shared" ref="G170" si="127">(F170*D170)+D170</f>
        <v>1</v>
      </c>
      <c r="H170" s="30">
        <v>0</v>
      </c>
      <c r="I170" s="30">
        <v>0</v>
      </c>
      <c r="J170" s="31">
        <f t="shared" ref="J170" si="128">IF((H170+I170)="","",G170*(H170+I170))</f>
        <v>0</v>
      </c>
      <c r="K170" s="32"/>
    </row>
    <row r="171" spans="1:11" x14ac:dyDescent="0.25">
      <c r="A171" s="33">
        <f>IF(D171=0,"",1+MAX(A$8:A170))</f>
        <v>125</v>
      </c>
      <c r="B171" s="63" t="s">
        <v>56</v>
      </c>
      <c r="C171" s="109" t="s">
        <v>107</v>
      </c>
      <c r="D171" s="75">
        <v>1</v>
      </c>
      <c r="E171" s="76" t="s">
        <v>34</v>
      </c>
      <c r="F171" s="28">
        <v>0</v>
      </c>
      <c r="G171" s="29">
        <f>(F171*D171)+D171</f>
        <v>1</v>
      </c>
      <c r="H171" s="77">
        <v>0</v>
      </c>
      <c r="I171" s="77">
        <v>0</v>
      </c>
      <c r="J171" s="78">
        <f>IF((H171+I171)="","",G171*(H171+I171))</f>
        <v>0</v>
      </c>
      <c r="K171" s="79"/>
    </row>
    <row r="172" spans="1:11" x14ac:dyDescent="0.25">
      <c r="A172" s="33">
        <f>IF(D172=0,"",1+MAX(A$8:A171))</f>
        <v>126</v>
      </c>
      <c r="B172" s="63" t="s">
        <v>56</v>
      </c>
      <c r="C172" s="108" t="s">
        <v>110</v>
      </c>
      <c r="D172" s="38">
        <v>1</v>
      </c>
      <c r="E172" s="76" t="s">
        <v>34</v>
      </c>
      <c r="F172" s="28">
        <v>0</v>
      </c>
      <c r="G172" s="29">
        <f t="shared" ref="G172" si="129">(F172*D172)+D172</f>
        <v>1</v>
      </c>
      <c r="H172" s="30">
        <v>0</v>
      </c>
      <c r="I172" s="30">
        <v>0</v>
      </c>
      <c r="J172" s="31">
        <f t="shared" ref="J172" si="130">IF((H172+I172)="","",G172*(H172+I172))</f>
        <v>0</v>
      </c>
      <c r="K172" s="32"/>
    </row>
    <row r="173" spans="1:11" x14ac:dyDescent="0.25">
      <c r="A173" s="33">
        <f>IF(D173=0,"",1+MAX(A$8:A172))</f>
        <v>127</v>
      </c>
      <c r="B173" s="63" t="s">
        <v>56</v>
      </c>
      <c r="C173" s="109" t="s">
        <v>108</v>
      </c>
      <c r="D173" s="75">
        <v>2</v>
      </c>
      <c r="E173" s="27" t="s">
        <v>34</v>
      </c>
      <c r="F173" s="28">
        <v>0</v>
      </c>
      <c r="G173" s="29">
        <f t="shared" ref="G173" si="131">(F173*D173)+D173</f>
        <v>2</v>
      </c>
      <c r="H173" s="30">
        <v>0</v>
      </c>
      <c r="I173" s="30">
        <v>0</v>
      </c>
      <c r="J173" s="31">
        <f t="shared" ref="J173" si="132">IF((H173+I173)="","",G173*(H173+I173))</f>
        <v>0</v>
      </c>
      <c r="K173" s="79"/>
    </row>
    <row r="174" spans="1:11" ht="15.75" thickBot="1" x14ac:dyDescent="0.3">
      <c r="A174" s="33">
        <f>IF(D174=0,"",1+MAX(A$8:A173))</f>
        <v>128</v>
      </c>
      <c r="B174" s="63" t="s">
        <v>56</v>
      </c>
      <c r="C174" s="74" t="s">
        <v>109</v>
      </c>
      <c r="D174" s="75">
        <v>1</v>
      </c>
      <c r="E174" s="27" t="s">
        <v>34</v>
      </c>
      <c r="F174" s="28">
        <v>0</v>
      </c>
      <c r="G174" s="29">
        <f t="shared" ref="G174" si="133">(F174*D174)+D174</f>
        <v>1</v>
      </c>
      <c r="H174" s="30">
        <v>0</v>
      </c>
      <c r="I174" s="30">
        <v>0</v>
      </c>
      <c r="J174" s="31">
        <f t="shared" ref="J174" si="134">IF((H174+I174)="","",G174*(H174+I174))</f>
        <v>0</v>
      </c>
      <c r="K174" s="79"/>
    </row>
    <row r="175" spans="1:11" ht="18" customHeight="1" thickBot="1" x14ac:dyDescent="0.3">
      <c r="A175" s="80"/>
      <c r="B175" s="81"/>
      <c r="C175" s="82" t="s">
        <v>26</v>
      </c>
      <c r="D175" s="83"/>
      <c r="E175" s="83"/>
      <c r="F175" s="83"/>
      <c r="G175" s="83"/>
      <c r="H175" s="83"/>
      <c r="I175" s="84" t="str">
        <f>IF(D175=0,"",0)</f>
        <v/>
      </c>
      <c r="J175" s="84" t="str">
        <f>IF(I175="","",D175*I175)</f>
        <v/>
      </c>
      <c r="K175" s="85">
        <f>(SUM(J93:J175))</f>
        <v>0</v>
      </c>
    </row>
    <row r="176" spans="1:11" ht="18" customHeight="1" thickBot="1" x14ac:dyDescent="0.3">
      <c r="A176" s="36"/>
      <c r="B176" s="68"/>
      <c r="D176" s="1"/>
      <c r="E176" s="1"/>
      <c r="F176" s="1"/>
      <c r="G176" s="1"/>
      <c r="H176" s="1"/>
      <c r="K176" s="37"/>
    </row>
    <row r="177" spans="1:11" ht="18" customHeight="1" x14ac:dyDescent="0.25">
      <c r="A177" s="124" t="s">
        <v>14</v>
      </c>
      <c r="B177" s="125"/>
      <c r="C177" s="41"/>
      <c r="D177" s="42"/>
      <c r="E177" s="42"/>
      <c r="F177" s="42"/>
      <c r="G177" s="42"/>
      <c r="H177" s="42"/>
      <c r="I177" s="41"/>
      <c r="J177" s="41"/>
      <c r="K177" s="43">
        <f>SUM(K8:K176)</f>
        <v>0</v>
      </c>
    </row>
    <row r="178" spans="1:11" ht="18" customHeight="1" x14ac:dyDescent="0.25">
      <c r="A178" s="122" t="s">
        <v>46</v>
      </c>
      <c r="B178" s="123"/>
      <c r="C178" s="115">
        <v>0.05</v>
      </c>
      <c r="D178" s="73"/>
      <c r="E178" s="73"/>
      <c r="F178" s="73"/>
      <c r="G178" s="73"/>
      <c r="H178" s="73"/>
      <c r="I178" s="72"/>
      <c r="J178" s="72"/>
      <c r="K178" s="47">
        <f>C178*(SUM(H20:H174))</f>
        <v>0</v>
      </c>
    </row>
    <row r="179" spans="1:11" ht="18" customHeight="1" x14ac:dyDescent="0.25">
      <c r="A179" s="122" t="s">
        <v>19</v>
      </c>
      <c r="B179" s="123"/>
      <c r="C179" s="44">
        <v>0.15</v>
      </c>
      <c r="D179" s="45"/>
      <c r="E179" s="45"/>
      <c r="F179" s="45"/>
      <c r="G179" s="45"/>
      <c r="H179" s="45"/>
      <c r="I179" s="46"/>
      <c r="J179" s="46"/>
      <c r="K179" s="47">
        <f>(K177*C179)</f>
        <v>0</v>
      </c>
    </row>
    <row r="180" spans="1:11" ht="18" customHeight="1" x14ac:dyDescent="0.25">
      <c r="A180" s="122" t="s">
        <v>6</v>
      </c>
      <c r="B180" s="123"/>
      <c r="C180" s="44">
        <v>0.05</v>
      </c>
      <c r="D180" s="48"/>
      <c r="E180" s="48"/>
      <c r="F180" s="48"/>
      <c r="G180" s="48"/>
      <c r="H180" s="48"/>
      <c r="I180" s="49"/>
      <c r="J180" s="49"/>
      <c r="K180" s="47">
        <f>(K177*C180)</f>
        <v>0</v>
      </c>
    </row>
    <row r="181" spans="1:11" ht="18" customHeight="1" x14ac:dyDescent="0.25">
      <c r="A181" s="122" t="s">
        <v>8</v>
      </c>
      <c r="B181" s="123"/>
      <c r="C181" s="44">
        <v>7.0000000000000007E-2</v>
      </c>
      <c r="D181" s="50"/>
      <c r="E181" s="50"/>
      <c r="F181" s="50"/>
      <c r="G181" s="50"/>
      <c r="H181" s="50"/>
      <c r="I181" s="51"/>
      <c r="J181" s="51"/>
      <c r="K181" s="47">
        <f>(K177*C181)</f>
        <v>0</v>
      </c>
    </row>
    <row r="182" spans="1:11" ht="24" customHeight="1" thickBot="1" x14ac:dyDescent="0.3">
      <c r="A182" s="120" t="s">
        <v>7</v>
      </c>
      <c r="B182" s="121"/>
      <c r="C182" s="3"/>
      <c r="D182" s="4"/>
      <c r="E182" s="4"/>
      <c r="F182" s="4"/>
      <c r="G182" s="4"/>
      <c r="H182" s="4"/>
      <c r="I182" s="3"/>
      <c r="J182" s="3"/>
      <c r="K182" s="52">
        <f>SUM(K177:K181)</f>
        <v>0</v>
      </c>
    </row>
    <row r="183" spans="1:11" ht="18" customHeight="1" thickBot="1" x14ac:dyDescent="0.3">
      <c r="A183" s="118" t="s">
        <v>11</v>
      </c>
      <c r="B183" s="119"/>
      <c r="C183" s="53"/>
      <c r="D183" s="54"/>
      <c r="E183" s="54"/>
      <c r="F183" s="54"/>
      <c r="G183" s="54"/>
      <c r="H183" s="54"/>
      <c r="I183" s="53"/>
      <c r="J183" s="53"/>
      <c r="K183" s="55"/>
    </row>
    <row r="184" spans="1:11" ht="18" customHeight="1" x14ac:dyDescent="0.25">
      <c r="A184" s="56"/>
      <c r="C184" s="53"/>
      <c r="D184" s="54"/>
      <c r="E184" s="54"/>
      <c r="F184" s="54"/>
      <c r="G184" s="54"/>
      <c r="H184" s="54"/>
      <c r="I184" s="53"/>
      <c r="J184" s="53"/>
      <c r="K184" s="55"/>
    </row>
    <row r="185" spans="1:11" ht="18" customHeight="1" thickBot="1" x14ac:dyDescent="0.3">
      <c r="A185" s="57"/>
      <c r="B185" s="70"/>
      <c r="C185" s="58"/>
      <c r="D185" s="59"/>
      <c r="E185" s="59"/>
      <c r="F185" s="59"/>
      <c r="G185" s="59"/>
      <c r="H185" s="59"/>
      <c r="I185" s="58"/>
      <c r="J185" s="58"/>
      <c r="K185" s="60"/>
    </row>
  </sheetData>
  <mergeCells count="8">
    <mergeCell ref="B8:B14"/>
    <mergeCell ref="A183:B183"/>
    <mergeCell ref="A182:B182"/>
    <mergeCell ref="A181:B181"/>
    <mergeCell ref="A180:B180"/>
    <mergeCell ref="A177:B177"/>
    <mergeCell ref="A179:B179"/>
    <mergeCell ref="A178:B178"/>
  </mergeCells>
  <phoneticPr fontId="9" type="noConversion"/>
  <printOptions horizontalCentered="1"/>
  <pageMargins left="0" right="0" top="0" bottom="0.17" header="0" footer="0"/>
  <pageSetup paperSize="9" scale="56" fitToHeight="0" orientation="portrait" r:id="rId1"/>
  <headerFooter scaleWithDoc="0" alignWithMargins="0"/>
  <ignoredErrors>
    <ignoredError sqref="A8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SITEWORK</vt:lpstr>
      <vt:lpstr>SITEWORK!Print_Area</vt:lpstr>
      <vt:lpstr>SITEWORK!Print_Titles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Areeba Ashiq</dc:creator>
  <cp:lastModifiedBy>Areeba Ashiq</cp:lastModifiedBy>
  <cp:lastPrinted>2023-09-27T00:27:38Z</cp:lastPrinted>
  <dcterms:created xsi:type="dcterms:W3CDTF">2016-03-30T11:57:46Z</dcterms:created>
  <dcterms:modified xsi:type="dcterms:W3CDTF">2025-02-11T05:01:12Z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